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atthew.Dalton\AppData\Local\Microsoft\Windows\Temporary Internet Files\Content.Outlook\Q4HKMC0M\"/>
    </mc:Choice>
  </mc:AlternateContent>
  <bookViews>
    <workbookView xWindow="0" yWindow="0" windowWidth="23040" windowHeight="8832" tabRatio="610" activeTab="4"/>
  </bookViews>
  <sheets>
    <sheet name="Front Sheet" sheetId="6" r:id="rId1"/>
    <sheet name="P4F Summary" sheetId="10" r:id="rId2"/>
    <sheet name="P4F Disbursement Forecast" sheetId="5" r:id="rId3"/>
    <sheet name="P4F Budget Recon" sheetId="4" r:id="rId4"/>
    <sheet name="P4F Invoice Recon" sheetId="7" r:id="rId5"/>
    <sheet name="Database Summary" sheetId="8" state="hidden" r:id="rId6"/>
  </sheets>
  <externalReferences>
    <externalReference r:id="rId7"/>
    <externalReference r:id="rId8"/>
  </externalReferences>
  <definedNames>
    <definedName name="List">'P4F Invoice Recon'!$B$4:$B$33</definedName>
    <definedName name="_xlnm.Print_Area" localSheetId="1">'P4F Summary'!$A$1:$U$26</definedName>
    <definedName name="_xlnm.Print_Titles" localSheetId="1">'P4F Summary'!#REF!</definedName>
    <definedName name="total_cost">'[1]Worksheet 1 Project budget'!$E$56</definedName>
    <definedName name="total_cost_y1">'[1]Worksheet 1 Project budget'!$I$56</definedName>
  </definedNames>
  <calcPr calcId="152511"/>
</workbook>
</file>

<file path=xl/calcChain.xml><?xml version="1.0" encoding="utf-8"?>
<calcChain xmlns="http://schemas.openxmlformats.org/spreadsheetml/2006/main">
  <c r="D21" i="10" l="1"/>
  <c r="D22" i="10"/>
  <c r="D23" i="10"/>
  <c r="D24" i="10"/>
  <c r="D20" i="10"/>
  <c r="C20" i="10"/>
  <c r="C21" i="10"/>
  <c r="C22" i="10"/>
  <c r="C23" i="10"/>
  <c r="C24" i="10"/>
  <c r="C41" i="7"/>
  <c r="C40" i="7"/>
  <c r="C39" i="7"/>
  <c r="Y1" i="4"/>
  <c r="R1" i="4"/>
  <c r="W12" i="4"/>
  <c r="W10" i="4"/>
  <c r="W8" i="4"/>
  <c r="O7" i="4"/>
  <c r="C6" i="4"/>
  <c r="F6" i="4"/>
  <c r="G6" i="4"/>
  <c r="C7" i="4"/>
  <c r="F7" i="4"/>
  <c r="G7" i="4"/>
  <c r="C8" i="4"/>
  <c r="F8" i="4"/>
  <c r="G8" i="4"/>
  <c r="C9" i="4"/>
  <c r="F9" i="4"/>
  <c r="G9" i="4"/>
  <c r="C10" i="4"/>
  <c r="F10" i="4"/>
  <c r="G10" i="4"/>
  <c r="C11" i="4"/>
  <c r="F11" i="4"/>
  <c r="G11" i="4"/>
  <c r="C12" i="4"/>
  <c r="F12" i="4"/>
  <c r="G12" i="4"/>
  <c r="C13" i="4"/>
  <c r="F13" i="4"/>
  <c r="G13" i="4"/>
  <c r="P6" i="4"/>
  <c r="W6" i="4"/>
  <c r="P7" i="4"/>
  <c r="W7" i="4"/>
  <c r="P8" i="4"/>
  <c r="P9" i="4"/>
  <c r="W9" i="4"/>
  <c r="P10" i="4"/>
  <c r="P11" i="4"/>
  <c r="W11" i="4"/>
  <c r="P12" i="4"/>
  <c r="P13" i="4"/>
  <c r="W13" i="4"/>
  <c r="C6" i="5"/>
  <c r="AZ43" i="5"/>
  <c r="AY43" i="5"/>
  <c r="AX43" i="5"/>
  <c r="AW43" i="5"/>
  <c r="AV43" i="5"/>
  <c r="AU43" i="5"/>
  <c r="AT43" i="5"/>
  <c r="AS43" i="5"/>
  <c r="AR43" i="5"/>
  <c r="AQ43" i="5"/>
  <c r="AP43" i="5"/>
  <c r="AO43" i="5"/>
  <c r="AN43" i="5"/>
  <c r="AM43" i="5"/>
  <c r="AL43" i="5"/>
  <c r="AK43" i="5"/>
  <c r="AJ43" i="5"/>
  <c r="AI43" i="5"/>
  <c r="AH43" i="5"/>
  <c r="AG43" i="5"/>
  <c r="AF43" i="5"/>
  <c r="AD43" i="5"/>
  <c r="AC43" i="5"/>
  <c r="AA43" i="5"/>
  <c r="Z43" i="5"/>
  <c r="Y43" i="5"/>
  <c r="X43" i="5"/>
  <c r="W43" i="5"/>
  <c r="U43" i="5"/>
  <c r="T43" i="5"/>
  <c r="S43" i="5"/>
  <c r="R43" i="5"/>
  <c r="Q43" i="5"/>
  <c r="C40" i="5"/>
  <c r="C37" i="5"/>
  <c r="C34" i="5"/>
  <c r="AE32" i="5"/>
  <c r="C29" i="5" s="1"/>
  <c r="AB31" i="5"/>
  <c r="AB43" i="5" s="1"/>
  <c r="Y30" i="5"/>
  <c r="V27" i="5"/>
  <c r="C26" i="5" s="1"/>
  <c r="C23" i="5"/>
  <c r="C20" i="5"/>
  <c r="H13" i="4" l="1"/>
  <c r="H9" i="4"/>
  <c r="H7" i="4"/>
  <c r="H8" i="4"/>
  <c r="H10" i="4"/>
  <c r="H11" i="4"/>
  <c r="H12" i="4"/>
  <c r="H6" i="4"/>
  <c r="V43" i="5"/>
  <c r="AE43" i="5"/>
  <c r="E20" i="10"/>
  <c r="G20" i="10"/>
  <c r="I20" i="10"/>
  <c r="K20" i="10"/>
  <c r="M20" i="10"/>
  <c r="H20" i="10"/>
  <c r="E21" i="10"/>
  <c r="G21" i="10"/>
  <c r="H21" i="10"/>
  <c r="I21" i="10"/>
  <c r="J21" i="10"/>
  <c r="K21" i="10"/>
  <c r="L21" i="10"/>
  <c r="M21" i="10"/>
  <c r="N21" i="10"/>
  <c r="O21" i="10"/>
  <c r="P21" i="10"/>
  <c r="E22" i="10"/>
  <c r="G22" i="10"/>
  <c r="H22" i="10"/>
  <c r="I22" i="10"/>
  <c r="J22" i="10"/>
  <c r="K22" i="10"/>
  <c r="L22" i="10"/>
  <c r="M22" i="10"/>
  <c r="N22" i="10"/>
  <c r="O22" i="10"/>
  <c r="P22" i="10"/>
  <c r="E23" i="10"/>
  <c r="F23" i="10"/>
  <c r="G23" i="10"/>
  <c r="H23" i="10"/>
  <c r="I23" i="10"/>
  <c r="J23" i="10"/>
  <c r="M23" i="10"/>
  <c r="N23" i="10"/>
  <c r="O23" i="10"/>
  <c r="P23" i="10"/>
  <c r="E24" i="10"/>
  <c r="F24" i="10"/>
  <c r="G24" i="10"/>
  <c r="H24" i="10"/>
  <c r="I24" i="10"/>
  <c r="J24" i="10"/>
  <c r="K24" i="10"/>
  <c r="L24" i="10"/>
  <c r="M24" i="10"/>
  <c r="O24" i="10"/>
  <c r="P24" i="10"/>
  <c r="P20" i="10"/>
  <c r="O20" i="10"/>
  <c r="N20" i="10"/>
  <c r="K15" i="4"/>
  <c r="K18" i="4"/>
  <c r="K25" i="4"/>
  <c r="K36" i="4"/>
  <c r="K42" i="4"/>
  <c r="BK4" i="4"/>
  <c r="BH4" i="4"/>
  <c r="BD4" i="4"/>
  <c r="BA4" i="4"/>
  <c r="AW4" i="4"/>
  <c r="AT4" i="4"/>
  <c r="AP4" i="4"/>
  <c r="AM4" i="4"/>
  <c r="AI4" i="4"/>
  <c r="AF4" i="4"/>
  <c r="AB4" i="4"/>
  <c r="Y4" i="4"/>
  <c r="U4" i="4"/>
  <c r="R4" i="4"/>
  <c r="N4" i="4"/>
  <c r="K4" i="4"/>
  <c r="C40" i="4"/>
  <c r="C31" i="7" s="1"/>
  <c r="F40" i="4"/>
  <c r="G40" i="4"/>
  <c r="P40" i="4"/>
  <c r="W40" i="4"/>
  <c r="AD40" i="4"/>
  <c r="AK40" i="4"/>
  <c r="AR40" i="4"/>
  <c r="AY40" i="4"/>
  <c r="BF40" i="4"/>
  <c r="BM40" i="4"/>
  <c r="R64" i="7"/>
  <c r="U43" i="7"/>
  <c r="V43" i="7"/>
  <c r="U50" i="7"/>
  <c r="V50" i="7"/>
  <c r="U46" i="7"/>
  <c r="V46" i="7"/>
  <c r="V38" i="7"/>
  <c r="V37" i="7"/>
  <c r="V39" i="7"/>
  <c r="V40" i="7"/>
  <c r="V41" i="7"/>
  <c r="V42" i="7"/>
  <c r="V44" i="7"/>
  <c r="V45" i="7"/>
  <c r="V47" i="7"/>
  <c r="V48" i="7"/>
  <c r="V49" i="7"/>
  <c r="V51" i="7"/>
  <c r="V52" i="7"/>
  <c r="V53" i="7"/>
  <c r="V54" i="7"/>
  <c r="V55" i="7"/>
  <c r="V56" i="7"/>
  <c r="V57" i="7"/>
  <c r="V58" i="7"/>
  <c r="V59" i="7"/>
  <c r="V60" i="7"/>
  <c r="V61" i="7"/>
  <c r="V62" i="7"/>
  <c r="U48" i="7"/>
  <c r="U62" i="7"/>
  <c r="U39" i="7"/>
  <c r="U40" i="7"/>
  <c r="U41" i="7"/>
  <c r="U42" i="7"/>
  <c r="U44" i="7"/>
  <c r="U45" i="7"/>
  <c r="U47" i="7"/>
  <c r="U49" i="7"/>
  <c r="U51" i="7"/>
  <c r="U52" i="7"/>
  <c r="U53" i="7"/>
  <c r="U54" i="7"/>
  <c r="U55" i="7"/>
  <c r="U56" i="7"/>
  <c r="U57" i="7"/>
  <c r="U58" i="7"/>
  <c r="U59" i="7"/>
  <c r="U60" i="7"/>
  <c r="U61" i="7"/>
  <c r="U38" i="7"/>
  <c r="I64" i="7"/>
  <c r="U37" i="7"/>
  <c r="BH1" i="4"/>
  <c r="BA1" i="4"/>
  <c r="AT1" i="4"/>
  <c r="AM1" i="4"/>
  <c r="AF1" i="4"/>
  <c r="K1" i="4"/>
  <c r="B16" i="7"/>
  <c r="A16" i="7" s="1"/>
  <c r="X16" i="7" s="1"/>
  <c r="B17" i="7"/>
  <c r="B18" i="7"/>
  <c r="A18" i="7" s="1"/>
  <c r="X18" i="7" s="1"/>
  <c r="BM44" i="4"/>
  <c r="BM43" i="4"/>
  <c r="BJ43" i="4"/>
  <c r="BL42" i="4"/>
  <c r="BK42" i="4"/>
  <c r="BH42" i="4"/>
  <c r="BM41" i="4"/>
  <c r="BM39" i="4"/>
  <c r="BM38" i="4"/>
  <c r="BM37" i="4"/>
  <c r="BJ37" i="4"/>
  <c r="BL36" i="4"/>
  <c r="BK36" i="4"/>
  <c r="BH36" i="4"/>
  <c r="BM35" i="4"/>
  <c r="BM34" i="4"/>
  <c r="BM33" i="4"/>
  <c r="BM32" i="4"/>
  <c r="BM31" i="4"/>
  <c r="BM30" i="4"/>
  <c r="BM29" i="4"/>
  <c r="BM28" i="4"/>
  <c r="BM27" i="4"/>
  <c r="BM26" i="4"/>
  <c r="BJ26" i="4"/>
  <c r="BL25" i="4"/>
  <c r="BK25" i="4"/>
  <c r="BH25" i="4"/>
  <c r="BM24" i="4"/>
  <c r="BM23" i="4"/>
  <c r="BM22" i="4"/>
  <c r="BM21" i="4"/>
  <c r="BM20" i="4"/>
  <c r="BM19" i="4"/>
  <c r="BJ19" i="4"/>
  <c r="BL18" i="4"/>
  <c r="BK18" i="4"/>
  <c r="BH18" i="4"/>
  <c r="BM17" i="4"/>
  <c r="BM16" i="4"/>
  <c r="BJ16" i="4"/>
  <c r="BL15" i="4"/>
  <c r="BK15" i="4"/>
  <c r="BH15" i="4"/>
  <c r="BM14" i="4"/>
  <c r="BM13" i="4"/>
  <c r="BM12" i="4"/>
  <c r="BM11" i="4"/>
  <c r="BM10" i="4"/>
  <c r="BM9" i="4"/>
  <c r="BM8" i="4"/>
  <c r="BM7" i="4"/>
  <c r="BM6" i="4"/>
  <c r="BL5" i="4"/>
  <c r="BM5" i="4" s="1"/>
  <c r="BH5" i="4"/>
  <c r="BJ5" i="4" s="1"/>
  <c r="BL4" i="4"/>
  <c r="C27" i="4"/>
  <c r="C20" i="7" s="1"/>
  <c r="F27" i="4"/>
  <c r="G27" i="4"/>
  <c r="BE42" i="4"/>
  <c r="BD42" i="4"/>
  <c r="BA42" i="4"/>
  <c r="AX42" i="4"/>
  <c r="AW42" i="4"/>
  <c r="AT42" i="4"/>
  <c r="AQ42" i="4"/>
  <c r="AP42" i="4"/>
  <c r="AM42" i="4"/>
  <c r="AJ42" i="4"/>
  <c r="AI42" i="4"/>
  <c r="AF42" i="4"/>
  <c r="AC42" i="4"/>
  <c r="AB42" i="4"/>
  <c r="Y42" i="4"/>
  <c r="V42" i="4"/>
  <c r="U42" i="4"/>
  <c r="R42" i="4"/>
  <c r="O42" i="4"/>
  <c r="N42" i="4"/>
  <c r="BE36" i="4"/>
  <c r="BD36" i="4"/>
  <c r="BA36" i="4"/>
  <c r="AX36" i="4"/>
  <c r="AW36" i="4"/>
  <c r="AT36" i="4"/>
  <c r="AQ36" i="4"/>
  <c r="AP36" i="4"/>
  <c r="AM36" i="4"/>
  <c r="AJ36" i="4"/>
  <c r="AI36" i="4"/>
  <c r="AF36" i="4"/>
  <c r="AC36" i="4"/>
  <c r="AB36" i="4"/>
  <c r="Y36" i="4"/>
  <c r="V36" i="4"/>
  <c r="U36" i="4"/>
  <c r="R36" i="4"/>
  <c r="N36" i="4"/>
  <c r="O36" i="4"/>
  <c r="BE25" i="4"/>
  <c r="BD25" i="4"/>
  <c r="BA25" i="4"/>
  <c r="AX25" i="4"/>
  <c r="AW25" i="4"/>
  <c r="AT25" i="4"/>
  <c r="AQ25" i="4"/>
  <c r="AP25" i="4"/>
  <c r="AR25" i="4" s="1"/>
  <c r="AM25" i="4"/>
  <c r="AJ25" i="4"/>
  <c r="AI25" i="4"/>
  <c r="AF25" i="4"/>
  <c r="AC25" i="4"/>
  <c r="AB25" i="4"/>
  <c r="Y25" i="4"/>
  <c r="V25" i="4"/>
  <c r="U25" i="4"/>
  <c r="R25" i="4"/>
  <c r="O25" i="4"/>
  <c r="BE18" i="4"/>
  <c r="BD18" i="4"/>
  <c r="BA18" i="4"/>
  <c r="AX18" i="4"/>
  <c r="AW18" i="4"/>
  <c r="AT18" i="4"/>
  <c r="AQ18" i="4"/>
  <c r="AP18" i="4"/>
  <c r="AR18" i="4" s="1"/>
  <c r="AM18" i="4"/>
  <c r="AJ18" i="4"/>
  <c r="AI18" i="4"/>
  <c r="AF18" i="4"/>
  <c r="AC18" i="4"/>
  <c r="AB18" i="4"/>
  <c r="Y18" i="4"/>
  <c r="V18" i="4"/>
  <c r="U18" i="4"/>
  <c r="R18" i="4"/>
  <c r="O18" i="4"/>
  <c r="N18" i="4"/>
  <c r="J64" i="7"/>
  <c r="K64" i="7"/>
  <c r="L64" i="7"/>
  <c r="M64" i="7"/>
  <c r="N64" i="7"/>
  <c r="O64" i="7"/>
  <c r="P64" i="7"/>
  <c r="Q64" i="7"/>
  <c r="S64" i="7"/>
  <c r="T64" i="7"/>
  <c r="X34" i="7"/>
  <c r="B31" i="7"/>
  <c r="B32" i="7"/>
  <c r="B21" i="7"/>
  <c r="B22" i="7"/>
  <c r="A22" i="7" s="1"/>
  <c r="X22" i="7" s="1"/>
  <c r="B23" i="7"/>
  <c r="B24" i="7"/>
  <c r="B25" i="7"/>
  <c r="A25" i="7" s="1"/>
  <c r="X25" i="7" s="1"/>
  <c r="B26" i="7"/>
  <c r="A26" i="7" s="1"/>
  <c r="X26" i="7" s="1"/>
  <c r="B27" i="7"/>
  <c r="B28" i="7"/>
  <c r="B6" i="7"/>
  <c r="B7" i="7"/>
  <c r="B8" i="7"/>
  <c r="A8" i="7" s="1"/>
  <c r="X8" i="7" s="1"/>
  <c r="B9" i="7"/>
  <c r="A9" i="7" s="1"/>
  <c r="X9" i="7" s="1"/>
  <c r="B10" i="7"/>
  <c r="B11" i="7"/>
  <c r="B12" i="7"/>
  <c r="W39" i="4"/>
  <c r="AD39" i="4"/>
  <c r="AK39" i="4"/>
  <c r="AR39" i="4"/>
  <c r="AY39" i="4"/>
  <c r="BF39" i="4"/>
  <c r="W41" i="4"/>
  <c r="AD41" i="4"/>
  <c r="AK41" i="4"/>
  <c r="AR41" i="4"/>
  <c r="AY41" i="4"/>
  <c r="BF41" i="4"/>
  <c r="F34" i="4"/>
  <c r="C33" i="4"/>
  <c r="C26" i="7" s="1"/>
  <c r="W28" i="4"/>
  <c r="AD28" i="4"/>
  <c r="AK28" i="4"/>
  <c r="AR28" i="4"/>
  <c r="AY28" i="4"/>
  <c r="BF28" i="4"/>
  <c r="W29" i="4"/>
  <c r="AD29" i="4"/>
  <c r="AK29" i="4"/>
  <c r="AR29" i="4"/>
  <c r="AY29" i="4"/>
  <c r="BF29" i="4"/>
  <c r="W30" i="4"/>
  <c r="AD30" i="4"/>
  <c r="AK30" i="4"/>
  <c r="AR30" i="4"/>
  <c r="AY30" i="4"/>
  <c r="BF30" i="4"/>
  <c r="W31" i="4"/>
  <c r="AD31" i="4"/>
  <c r="AK31" i="4"/>
  <c r="AR31" i="4"/>
  <c r="AY31" i="4"/>
  <c r="BF31" i="4"/>
  <c r="W32" i="4"/>
  <c r="AD32" i="4"/>
  <c r="AK32" i="4"/>
  <c r="AR32" i="4"/>
  <c r="AY32" i="4"/>
  <c r="BF32" i="4"/>
  <c r="F33" i="4"/>
  <c r="G33" i="4"/>
  <c r="P33" i="4"/>
  <c r="W33" i="4"/>
  <c r="AD33" i="4"/>
  <c r="AK33" i="4"/>
  <c r="AR33" i="4"/>
  <c r="AY33" i="4"/>
  <c r="BF33" i="4"/>
  <c r="C34" i="4"/>
  <c r="C27" i="7" s="1"/>
  <c r="G34" i="4"/>
  <c r="P34" i="4"/>
  <c r="AD34" i="4"/>
  <c r="AK34" i="4"/>
  <c r="AR34" i="4"/>
  <c r="AY34" i="4"/>
  <c r="BF34" i="4"/>
  <c r="C35" i="4"/>
  <c r="C28" i="7" s="1"/>
  <c r="F35" i="4"/>
  <c r="G35" i="4"/>
  <c r="P35" i="4"/>
  <c r="W35" i="4"/>
  <c r="AD35" i="4"/>
  <c r="AK35" i="4"/>
  <c r="AR35" i="4"/>
  <c r="AY35" i="4"/>
  <c r="BF35" i="4"/>
  <c r="C28" i="4"/>
  <c r="K23" i="10" s="1"/>
  <c r="F28" i="4"/>
  <c r="G28" i="4"/>
  <c r="P28" i="4"/>
  <c r="C29" i="4"/>
  <c r="F29" i="4"/>
  <c r="G29" i="4"/>
  <c r="P29" i="4"/>
  <c r="C30" i="4"/>
  <c r="C23" i="7" s="1"/>
  <c r="F30" i="4"/>
  <c r="G30" i="4"/>
  <c r="P30" i="4"/>
  <c r="C31" i="4"/>
  <c r="C24" i="7" s="1"/>
  <c r="F31" i="4"/>
  <c r="G31" i="4"/>
  <c r="P31" i="4"/>
  <c r="C32" i="4"/>
  <c r="C25" i="7" s="1"/>
  <c r="F32" i="4"/>
  <c r="G32" i="4"/>
  <c r="P32" i="4"/>
  <c r="X3" i="4"/>
  <c r="AL3" i="4"/>
  <c r="AS3" i="4"/>
  <c r="AZ3" i="4"/>
  <c r="AY21" i="4"/>
  <c r="BF21" i="4"/>
  <c r="AY22" i="4"/>
  <c r="BF22" i="4"/>
  <c r="AY23" i="4"/>
  <c r="BF23" i="4"/>
  <c r="AR21" i="4"/>
  <c r="AR22" i="4"/>
  <c r="AR23" i="4"/>
  <c r="AK21" i="4"/>
  <c r="AK22" i="4"/>
  <c r="AK23" i="4"/>
  <c r="AD21" i="4"/>
  <c r="AD22" i="4"/>
  <c r="AD23" i="4"/>
  <c r="W21" i="4"/>
  <c r="W22" i="4"/>
  <c r="W23" i="4"/>
  <c r="AY13" i="4"/>
  <c r="BF7" i="4"/>
  <c r="BF8" i="4"/>
  <c r="BF9" i="4"/>
  <c r="BF10" i="4"/>
  <c r="BF11" i="4"/>
  <c r="BF12" i="4"/>
  <c r="BF13" i="4"/>
  <c r="AY7" i="4"/>
  <c r="AY8" i="4"/>
  <c r="AY9" i="4"/>
  <c r="AY10" i="4"/>
  <c r="AY11" i="4"/>
  <c r="AY12" i="4"/>
  <c r="AR7" i="4"/>
  <c r="AR8" i="4"/>
  <c r="AR9" i="4"/>
  <c r="AR10" i="4"/>
  <c r="AR11" i="4"/>
  <c r="AR12" i="4"/>
  <c r="AR13" i="4"/>
  <c r="AK7" i="4"/>
  <c r="AK8" i="4"/>
  <c r="AK9" i="4"/>
  <c r="AK10" i="4"/>
  <c r="AK11" i="4"/>
  <c r="AK12" i="4"/>
  <c r="AK13" i="4"/>
  <c r="AH16" i="4"/>
  <c r="AH19" i="4"/>
  <c r="AD7" i="4"/>
  <c r="AD8" i="4"/>
  <c r="AD9" i="4"/>
  <c r="AD10" i="4"/>
  <c r="AD11" i="4"/>
  <c r="AD12" i="4"/>
  <c r="AD13" i="4"/>
  <c r="C11" i="7"/>
  <c r="P39" i="4"/>
  <c r="C41" i="4"/>
  <c r="C32" i="7" s="1"/>
  <c r="P41" i="4"/>
  <c r="C39" i="4"/>
  <c r="F39" i="4"/>
  <c r="G39" i="4"/>
  <c r="F41" i="4"/>
  <c r="G41" i="4"/>
  <c r="P21" i="4"/>
  <c r="P22" i="4"/>
  <c r="P23" i="4"/>
  <c r="C21" i="4"/>
  <c r="C16" i="7" s="1"/>
  <c r="F21" i="4"/>
  <c r="G21" i="4"/>
  <c r="C22" i="4"/>
  <c r="C17" i="7" s="1"/>
  <c r="F22" i="4"/>
  <c r="G22" i="4"/>
  <c r="C23" i="4"/>
  <c r="C18" i="7" s="1"/>
  <c r="F23" i="4"/>
  <c r="G23" i="4"/>
  <c r="C6" i="7"/>
  <c r="C8" i="7"/>
  <c r="C9" i="7"/>
  <c r="C10" i="7"/>
  <c r="C12" i="7"/>
  <c r="O4" i="4"/>
  <c r="W34" i="4"/>
  <c r="C7" i="7"/>
  <c r="B2" i="7"/>
  <c r="B1" i="7"/>
  <c r="A2" i="4"/>
  <c r="A1" i="4"/>
  <c r="B2" i="5"/>
  <c r="B3" i="5"/>
  <c r="G44" i="4"/>
  <c r="G38" i="4"/>
  <c r="G24" i="4"/>
  <c r="G20" i="4"/>
  <c r="G17" i="4"/>
  <c r="G14" i="4"/>
  <c r="F44" i="4"/>
  <c r="F38" i="4"/>
  <c r="F24" i="4"/>
  <c r="F20" i="4"/>
  <c r="F17" i="4"/>
  <c r="F14" i="4"/>
  <c r="G5" i="4"/>
  <c r="F5" i="4"/>
  <c r="BF44" i="4"/>
  <c r="BF43" i="4"/>
  <c r="BC43" i="4"/>
  <c r="BF38" i="4"/>
  <c r="BF37" i="4"/>
  <c r="BC37" i="4"/>
  <c r="BF27" i="4"/>
  <c r="BF26" i="4"/>
  <c r="BC26" i="4"/>
  <c r="BF24" i="4"/>
  <c r="BF20" i="4"/>
  <c r="BF19" i="4"/>
  <c r="BC19" i="4"/>
  <c r="BF17" i="4"/>
  <c r="BF16" i="4"/>
  <c r="BC16" i="4"/>
  <c r="BE15" i="4"/>
  <c r="BD15" i="4"/>
  <c r="BA15" i="4"/>
  <c r="BF14" i="4"/>
  <c r="BF6" i="4"/>
  <c r="BE5" i="4"/>
  <c r="BF5" i="4" s="1"/>
  <c r="BA5" i="4"/>
  <c r="BC5" i="4" s="1"/>
  <c r="BE4" i="4"/>
  <c r="AY44" i="4"/>
  <c r="AY43" i="4"/>
  <c r="AV43" i="4"/>
  <c r="AY38" i="4"/>
  <c r="AY37" i="4"/>
  <c r="AV37" i="4"/>
  <c r="AY27" i="4"/>
  <c r="AY26" i="4"/>
  <c r="AV26" i="4"/>
  <c r="AY24" i="4"/>
  <c r="AY20" i="4"/>
  <c r="AY19" i="4"/>
  <c r="AV19" i="4"/>
  <c r="AY17" i="4"/>
  <c r="AY16" i="4"/>
  <c r="AV16" i="4"/>
  <c r="AX15" i="4"/>
  <c r="AY15" i="4" s="1"/>
  <c r="AW15" i="4"/>
  <c r="AT15" i="4"/>
  <c r="AY14" i="4"/>
  <c r="AY6" i="4"/>
  <c r="AX5" i="4"/>
  <c r="AY5" i="4" s="1"/>
  <c r="AT5" i="4"/>
  <c r="AV5" i="4" s="1"/>
  <c r="AX4" i="4"/>
  <c r="AR44" i="4"/>
  <c r="AR43" i="4"/>
  <c r="AO43" i="4"/>
  <c r="AR38" i="4"/>
  <c r="AR37" i="4"/>
  <c r="AO37" i="4"/>
  <c r="AR27" i="4"/>
  <c r="AR26" i="4"/>
  <c r="AO26" i="4"/>
  <c r="AR24" i="4"/>
  <c r="AR20" i="4"/>
  <c r="AR19" i="4"/>
  <c r="AO19" i="4"/>
  <c r="AR17" i="4"/>
  <c r="AR16" i="4"/>
  <c r="AO16" i="4"/>
  <c r="AQ15" i="4"/>
  <c r="AP15" i="4"/>
  <c r="AM15" i="4"/>
  <c r="AR14" i="4"/>
  <c r="AR6" i="4"/>
  <c r="AQ5" i="4"/>
  <c r="AR5" i="4" s="1"/>
  <c r="AM5" i="4"/>
  <c r="AO5" i="4" s="1"/>
  <c r="AQ4" i="4"/>
  <c r="AK44" i="4"/>
  <c r="AK43" i="4"/>
  <c r="AH43" i="4"/>
  <c r="AK38" i="4"/>
  <c r="AK37" i="4"/>
  <c r="AH37" i="4"/>
  <c r="AK27" i="4"/>
  <c r="AK26" i="4"/>
  <c r="AH26" i="4"/>
  <c r="AK24" i="4"/>
  <c r="AK20" i="4"/>
  <c r="AK19" i="4"/>
  <c r="AK17" i="4"/>
  <c r="AK16" i="4"/>
  <c r="AJ15" i="4"/>
  <c r="AI15" i="4"/>
  <c r="AF15" i="4"/>
  <c r="AK14" i="4"/>
  <c r="AK6" i="4"/>
  <c r="AJ5" i="4"/>
  <c r="AK5" i="4" s="1"/>
  <c r="AF5" i="4"/>
  <c r="AH5" i="4" s="1"/>
  <c r="AJ4" i="4"/>
  <c r="AD44" i="4"/>
  <c r="AD43" i="4"/>
  <c r="AA43" i="4"/>
  <c r="AD38" i="4"/>
  <c r="AD37" i="4"/>
  <c r="AA37" i="4"/>
  <c r="AD27" i="4"/>
  <c r="AD26" i="4"/>
  <c r="AA26" i="4"/>
  <c r="AD24" i="4"/>
  <c r="AD20" i="4"/>
  <c r="AD19" i="4"/>
  <c r="AA19" i="4"/>
  <c r="AD17" i="4"/>
  <c r="AD16" i="4"/>
  <c r="AA16" i="4"/>
  <c r="AC15" i="4"/>
  <c r="AB15" i="4"/>
  <c r="Y15" i="4"/>
  <c r="AD14" i="4"/>
  <c r="AD6" i="4"/>
  <c r="AC5" i="4"/>
  <c r="AD5" i="4" s="1"/>
  <c r="Y5" i="4"/>
  <c r="AA5" i="4" s="1"/>
  <c r="AC4" i="4"/>
  <c r="W44" i="4"/>
  <c r="W43" i="4"/>
  <c r="T43" i="4"/>
  <c r="W38" i="4"/>
  <c r="W37" i="4"/>
  <c r="T37" i="4"/>
  <c r="W27" i="4"/>
  <c r="W26" i="4"/>
  <c r="T26" i="4"/>
  <c r="W24" i="4"/>
  <c r="W20" i="4"/>
  <c r="W19" i="4"/>
  <c r="T19" i="4"/>
  <c r="W17" i="4"/>
  <c r="W16" i="4"/>
  <c r="T16" i="4"/>
  <c r="V15" i="4"/>
  <c r="U15" i="4"/>
  <c r="R15" i="4"/>
  <c r="W14" i="4"/>
  <c r="V5" i="4"/>
  <c r="W5" i="4" s="1"/>
  <c r="R5" i="4"/>
  <c r="T5" i="4" s="1"/>
  <c r="V4" i="4"/>
  <c r="P44" i="4"/>
  <c r="P43" i="4"/>
  <c r="P38" i="4"/>
  <c r="P37" i="4"/>
  <c r="P27" i="4"/>
  <c r="P26" i="4"/>
  <c r="P24" i="4"/>
  <c r="P20" i="4"/>
  <c r="P19" i="4"/>
  <c r="P17" i="4"/>
  <c r="P16" i="4"/>
  <c r="P14" i="4"/>
  <c r="O15" i="4"/>
  <c r="O5" i="4"/>
  <c r="P5" i="4" s="1"/>
  <c r="H43" i="4"/>
  <c r="H37" i="4"/>
  <c r="H26" i="4"/>
  <c r="H19" i="4"/>
  <c r="H16" i="4"/>
  <c r="M43" i="4"/>
  <c r="M37" i="4"/>
  <c r="M26" i="4"/>
  <c r="M19" i="4"/>
  <c r="M16" i="4"/>
  <c r="C44" i="4"/>
  <c r="B15" i="7"/>
  <c r="B30" i="7"/>
  <c r="B20" i="7"/>
  <c r="B5" i="7"/>
  <c r="A33" i="7"/>
  <c r="X33" i="7" s="1"/>
  <c r="N25" i="4"/>
  <c r="C38" i="4"/>
  <c r="C30" i="7" s="1"/>
  <c r="C20" i="4"/>
  <c r="A13" i="7"/>
  <c r="X13" i="7" s="1"/>
  <c r="A14" i="7"/>
  <c r="X14" i="7" s="1"/>
  <c r="A19" i="7"/>
  <c r="X19" i="7" s="1"/>
  <c r="A29" i="7"/>
  <c r="X29" i="7" s="1"/>
  <c r="A4" i="7"/>
  <c r="X4" i="7" s="1"/>
  <c r="E43" i="4"/>
  <c r="C17" i="4"/>
  <c r="C14" i="4"/>
  <c r="C5" i="7"/>
  <c r="C24" i="4"/>
  <c r="E16" i="4"/>
  <c r="E19" i="4"/>
  <c r="E26" i="4"/>
  <c r="E37" i="4"/>
  <c r="N15" i="4"/>
  <c r="D5" i="4"/>
  <c r="K5" i="4"/>
  <c r="M5" i="4" s="1"/>
  <c r="C5" i="4"/>
  <c r="BI31" i="4" l="1"/>
  <c r="BJ31" i="4" s="1"/>
  <c r="BB39" i="4"/>
  <c r="BC39" i="4" s="1"/>
  <c r="BI11" i="4"/>
  <c r="BJ11" i="4" s="1"/>
  <c r="AN11" i="4"/>
  <c r="AO11" i="4" s="1"/>
  <c r="BI38" i="4"/>
  <c r="BJ38" i="4" s="1"/>
  <c r="AN9" i="4"/>
  <c r="AO9" i="4" s="1"/>
  <c r="L40" i="4"/>
  <c r="M40" i="4" s="1"/>
  <c r="S24" i="4"/>
  <c r="T24" i="4" s="1"/>
  <c r="L32" i="4"/>
  <c r="M32" i="4" s="1"/>
  <c r="AU32" i="4"/>
  <c r="AV32" i="4" s="1"/>
  <c r="Z31" i="4"/>
  <c r="AA31" i="4" s="1"/>
  <c r="BI34" i="4"/>
  <c r="BJ34" i="4" s="1"/>
  <c r="L31" i="4"/>
  <c r="M31" i="4" s="1"/>
  <c r="Z33" i="4"/>
  <c r="AA33" i="4" s="1"/>
  <c r="BB10" i="4"/>
  <c r="BC10" i="4" s="1"/>
  <c r="S21" i="4"/>
  <c r="T21" i="4" s="1"/>
  <c r="BB31" i="4"/>
  <c r="BC31" i="4" s="1"/>
  <c r="S33" i="4"/>
  <c r="T33" i="4" s="1"/>
  <c r="BB35" i="4"/>
  <c r="BC35" i="4" s="1"/>
  <c r="BI29" i="4"/>
  <c r="BJ29" i="4" s="1"/>
  <c r="AG17" i="4"/>
  <c r="AG15" i="4" s="1"/>
  <c r="AH15" i="4" s="1"/>
  <c r="AU34" i="4"/>
  <c r="AV34" i="4" s="1"/>
  <c r="BI13" i="4"/>
  <c r="BJ13" i="4" s="1"/>
  <c r="L27" i="4"/>
  <c r="M27" i="4" s="1"/>
  <c r="BI21" i="4"/>
  <c r="BJ21" i="4" s="1"/>
  <c r="Z27" i="4"/>
  <c r="AA27" i="4" s="1"/>
  <c r="AN34" i="4"/>
  <c r="AO34" i="4" s="1"/>
  <c r="Z35" i="4"/>
  <c r="AA35" i="4" s="1"/>
  <c r="AG8" i="4"/>
  <c r="AH8" i="4" s="1"/>
  <c r="BB34" i="4"/>
  <c r="BC34" i="4" s="1"/>
  <c r="BB14" i="4"/>
  <c r="BC14" i="4" s="1"/>
  <c r="AN31" i="4"/>
  <c r="AO31" i="4" s="1"/>
  <c r="AG20" i="4"/>
  <c r="AH20" i="4" s="1"/>
  <c r="L35" i="4"/>
  <c r="M35" i="4" s="1"/>
  <c r="S23" i="4"/>
  <c r="T23" i="4" s="1"/>
  <c r="L33" i="4"/>
  <c r="M33" i="4" s="1"/>
  <c r="AG6" i="4"/>
  <c r="AH6" i="4" s="1"/>
  <c r="AG9" i="4"/>
  <c r="AH9" i="4" s="1"/>
  <c r="BI12" i="4"/>
  <c r="BJ12" i="4" s="1"/>
  <c r="Z32" i="4"/>
  <c r="AA32" i="4" s="1"/>
  <c r="AU12" i="4"/>
  <c r="AV12" i="4" s="1"/>
  <c r="BB38" i="4"/>
  <c r="BC38" i="4" s="1"/>
  <c r="AG31" i="4"/>
  <c r="AH31" i="4" s="1"/>
  <c r="D5" i="7"/>
  <c r="E5" i="7" s="1"/>
  <c r="D11" i="7"/>
  <c r="E11" i="7" s="1"/>
  <c r="D24" i="7"/>
  <c r="E24" i="7" s="1"/>
  <c r="L23" i="4"/>
  <c r="M23" i="4" s="1"/>
  <c r="AN40" i="4"/>
  <c r="AO40" i="4" s="1"/>
  <c r="AU40" i="4"/>
  <c r="AV40" i="4" s="1"/>
  <c r="AG28" i="4"/>
  <c r="AH28" i="4" s="1"/>
  <c r="AG7" i="4"/>
  <c r="AH7" i="4" s="1"/>
  <c r="AN21" i="4"/>
  <c r="AO21" i="4" s="1"/>
  <c r="AU39" i="4"/>
  <c r="AV39" i="4" s="1"/>
  <c r="AU20" i="4"/>
  <c r="AV20" i="4" s="1"/>
  <c r="BB28" i="4"/>
  <c r="BC28" i="4" s="1"/>
  <c r="BB7" i="4"/>
  <c r="BC7" i="4" s="1"/>
  <c r="AG35" i="4"/>
  <c r="AH35" i="4" s="1"/>
  <c r="AG14" i="4"/>
  <c r="AH14" i="4" s="1"/>
  <c r="AN35" i="4"/>
  <c r="AO35" i="4" s="1"/>
  <c r="AN14" i="4"/>
  <c r="AO14" i="4" s="1"/>
  <c r="AU27" i="4"/>
  <c r="AV27" i="4" s="1"/>
  <c r="AG12" i="4"/>
  <c r="AH12" i="4" s="1"/>
  <c r="AU22" i="4"/>
  <c r="AV22" i="4" s="1"/>
  <c r="BB33" i="4"/>
  <c r="BC33" i="4" s="1"/>
  <c r="AG41" i="4"/>
  <c r="AH41" i="4" s="1"/>
  <c r="AG13" i="4"/>
  <c r="AH13" i="4" s="1"/>
  <c r="AU41" i="4"/>
  <c r="AV41" i="4" s="1"/>
  <c r="AU14" i="4"/>
  <c r="AV14" i="4" s="1"/>
  <c r="BB27" i="4"/>
  <c r="BC27" i="4" s="1"/>
  <c r="BI33" i="4"/>
  <c r="BJ33" i="4" s="1"/>
  <c r="BB6" i="4"/>
  <c r="BC6" i="4" s="1"/>
  <c r="Z24" i="4"/>
  <c r="AA24" i="4" s="1"/>
  <c r="AN22" i="4"/>
  <c r="AO22" i="4" s="1"/>
  <c r="BB9" i="4"/>
  <c r="BC9" i="4" s="1"/>
  <c r="BI27" i="4"/>
  <c r="BJ27" i="4" s="1"/>
  <c r="BI6" i="4"/>
  <c r="BJ6" i="4" s="1"/>
  <c r="Z21" i="4"/>
  <c r="AA21" i="4" s="1"/>
  <c r="S22" i="4"/>
  <c r="T22" i="4" s="1"/>
  <c r="L20" i="4"/>
  <c r="M20" i="4" s="1"/>
  <c r="AN23" i="4"/>
  <c r="AO23" i="4" s="1"/>
  <c r="AN13" i="4"/>
  <c r="AO13" i="4" s="1"/>
  <c r="BB23" i="4"/>
  <c r="BC23" i="4" s="1"/>
  <c r="BI32" i="4"/>
  <c r="BJ32" i="4" s="1"/>
  <c r="S39" i="4"/>
  <c r="T39" i="4" s="1"/>
  <c r="S20" i="4"/>
  <c r="T20" i="4" s="1"/>
  <c r="BI17" i="4"/>
  <c r="BJ17" i="4" s="1"/>
  <c r="S27" i="4"/>
  <c r="T27" i="4" s="1"/>
  <c r="L14" i="4"/>
  <c r="M14" i="4" s="1"/>
  <c r="AN39" i="4"/>
  <c r="AO39" i="4" s="1"/>
  <c r="BI35" i="4"/>
  <c r="BJ35" i="4" s="1"/>
  <c r="S41" i="4"/>
  <c r="T41" i="4" s="1"/>
  <c r="L29" i="4"/>
  <c r="M29" i="4" s="1"/>
  <c r="BB30" i="4"/>
  <c r="BC30" i="4" s="1"/>
  <c r="S38" i="4"/>
  <c r="T38" i="4" s="1"/>
  <c r="L44" i="4"/>
  <c r="M44" i="4" s="1"/>
  <c r="AU13" i="4"/>
  <c r="AV13" i="4" s="1"/>
  <c r="S44" i="4"/>
  <c r="T44" i="4" s="1"/>
  <c r="BI20" i="4"/>
  <c r="BJ20" i="4" s="1"/>
  <c r="BB17" i="4"/>
  <c r="S28" i="4"/>
  <c r="T28" i="4" s="1"/>
  <c r="AN6" i="4"/>
  <c r="AO6" i="4" s="1"/>
  <c r="L41" i="4"/>
  <c r="M41" i="4" s="1"/>
  <c r="BB22" i="4"/>
  <c r="BC22" i="4" s="1"/>
  <c r="AN12" i="4"/>
  <c r="AO12" i="4" s="1"/>
  <c r="BI8" i="4"/>
  <c r="BJ8" i="4" s="1"/>
  <c r="S34" i="4"/>
  <c r="T34" i="4" s="1"/>
  <c r="L34" i="4"/>
  <c r="M34" i="4" s="1"/>
  <c r="BI9" i="4"/>
  <c r="BJ9" i="4" s="1"/>
  <c r="S35" i="4"/>
  <c r="T35" i="4" s="1"/>
  <c r="L30" i="4"/>
  <c r="M30" i="4" s="1"/>
  <c r="BI30" i="4"/>
  <c r="BJ30" i="4" s="1"/>
  <c r="S30" i="4"/>
  <c r="T30" i="4" s="1"/>
  <c r="L21" i="4"/>
  <c r="M21" i="4" s="1"/>
  <c r="S40" i="4"/>
  <c r="T40" i="4" s="1"/>
  <c r="BI40" i="4"/>
  <c r="BJ40" i="4" s="1"/>
  <c r="AG32" i="4"/>
  <c r="AH32" i="4" s="1"/>
  <c r="AG11" i="4"/>
  <c r="AH11" i="4" s="1"/>
  <c r="AN20" i="4"/>
  <c r="AO20" i="4" s="1"/>
  <c r="AU31" i="4"/>
  <c r="AV31" i="4" s="1"/>
  <c r="AU7" i="4"/>
  <c r="AV7" i="4" s="1"/>
  <c r="BB32" i="4"/>
  <c r="BC32" i="4" s="1"/>
  <c r="BB11" i="4"/>
  <c r="BC11" i="4" s="1"/>
  <c r="AG27" i="4"/>
  <c r="AH27" i="4" s="1"/>
  <c r="AN41" i="4"/>
  <c r="AO41" i="4" s="1"/>
  <c r="AN27" i="4"/>
  <c r="AO27" i="4" s="1"/>
  <c r="AU38" i="4"/>
  <c r="AV38" i="4" s="1"/>
  <c r="AU24" i="4"/>
  <c r="AV24" i="4" s="1"/>
  <c r="AN29" i="4"/>
  <c r="AO29" i="4" s="1"/>
  <c r="AU17" i="4"/>
  <c r="AU15" i="4" s="1"/>
  <c r="AV15" i="4" s="1"/>
  <c r="BB24" i="4"/>
  <c r="BC24" i="4" s="1"/>
  <c r="AG34" i="4"/>
  <c r="AH34" i="4" s="1"/>
  <c r="AN44" i="4"/>
  <c r="AO44" i="4" s="1"/>
  <c r="AU33" i="4"/>
  <c r="AV33" i="4" s="1"/>
  <c r="BB41" i="4"/>
  <c r="BC41" i="4" s="1"/>
  <c r="BB8" i="4"/>
  <c r="BC8" i="4" s="1"/>
  <c r="BI22" i="4"/>
  <c r="BJ22" i="4" s="1"/>
  <c r="Z20" i="4"/>
  <c r="AA20" i="4" s="1"/>
  <c r="AU8" i="4"/>
  <c r="AV8" i="4" s="1"/>
  <c r="BI41" i="4"/>
  <c r="BJ41" i="4" s="1"/>
  <c r="Z44" i="4"/>
  <c r="Z42" i="4" s="1"/>
  <c r="AA42" i="4" s="1"/>
  <c r="I12" i="10" s="1"/>
  <c r="Z17" i="4"/>
  <c r="L39" i="4"/>
  <c r="M39" i="4" s="1"/>
  <c r="AG44" i="4"/>
  <c r="AH44" i="4" s="1"/>
  <c r="AN17" i="4"/>
  <c r="AO17" i="4" s="1"/>
  <c r="AU44" i="4"/>
  <c r="AV44" i="4" s="1"/>
  <c r="BI24" i="4"/>
  <c r="BJ24" i="4" s="1"/>
  <c r="Z29" i="4"/>
  <c r="AA29" i="4" s="1"/>
  <c r="AU6" i="4"/>
  <c r="AV6" i="4" s="1"/>
  <c r="S14" i="4"/>
  <c r="T14" i="4" s="1"/>
  <c r="AN33" i="4"/>
  <c r="AO33" i="4" s="1"/>
  <c r="Z22" i="4"/>
  <c r="AA22" i="4" s="1"/>
  <c r="Z14" i="4"/>
  <c r="AA14" i="4" s="1"/>
  <c r="S31" i="4"/>
  <c r="T31" i="4" s="1"/>
  <c r="L38" i="4"/>
  <c r="M38" i="4" s="1"/>
  <c r="Z34" i="4"/>
  <c r="AA34" i="4" s="1"/>
  <c r="BI39" i="4"/>
  <c r="BJ39" i="4" s="1"/>
  <c r="AU9" i="4"/>
  <c r="AV9" i="4" s="1"/>
  <c r="L28" i="4"/>
  <c r="M28" i="4" s="1"/>
  <c r="Z30" i="4"/>
  <c r="AA30" i="4" s="1"/>
  <c r="BI28" i="4"/>
  <c r="BJ28" i="4" s="1"/>
  <c r="AG29" i="4"/>
  <c r="AH29" i="4" s="1"/>
  <c r="BI7" i="4"/>
  <c r="BJ7" i="4" s="1"/>
  <c r="BB29" i="4"/>
  <c r="BC29" i="4" s="1"/>
  <c r="AN30" i="4"/>
  <c r="AO30" i="4" s="1"/>
  <c r="BB12" i="4"/>
  <c r="BC12" i="4" s="1"/>
  <c r="AN8" i="4"/>
  <c r="AO8" i="4" s="1"/>
  <c r="AU30" i="4"/>
  <c r="AV30" i="4" s="1"/>
  <c r="AN38" i="4"/>
  <c r="AO38" i="4" s="1"/>
  <c r="AG38" i="4"/>
  <c r="AH38" i="4" s="1"/>
  <c r="AU11" i="4"/>
  <c r="AV11" i="4" s="1"/>
  <c r="AN7" i="4"/>
  <c r="AO7" i="4" s="1"/>
  <c r="AG21" i="4"/>
  <c r="AH21" i="4" s="1"/>
  <c r="BB40" i="4"/>
  <c r="BC40" i="4" s="1"/>
  <c r="AG22" i="4"/>
  <c r="AH22" i="4" s="1"/>
  <c r="AN10" i="4"/>
  <c r="AO10" i="4" s="1"/>
  <c r="AG10" i="4"/>
  <c r="AH10" i="4" s="1"/>
  <c r="BB20" i="4"/>
  <c r="BC20" i="4" s="1"/>
  <c r="AU21" i="4"/>
  <c r="AV21" i="4" s="1"/>
  <c r="AN32" i="4"/>
  <c r="AO32" i="4" s="1"/>
  <c r="AG39" i="4"/>
  <c r="AH39" i="4" s="1"/>
  <c r="D15" i="7"/>
  <c r="D31" i="7"/>
  <c r="E31" i="7" s="1"/>
  <c r="L17" i="4"/>
  <c r="L15" i="4" s="1"/>
  <c r="M15" i="4" s="1"/>
  <c r="E8" i="10" s="1"/>
  <c r="AU28" i="4"/>
  <c r="AV28" i="4" s="1"/>
  <c r="Z23" i="4"/>
  <c r="AA23" i="4" s="1"/>
  <c r="S17" i="4"/>
  <c r="BI44" i="4"/>
  <c r="BJ44" i="4" s="1"/>
  <c r="L24" i="4"/>
  <c r="M24" i="4" s="1"/>
  <c r="BI23" i="4"/>
  <c r="BJ23" i="4" s="1"/>
  <c r="S32" i="4"/>
  <c r="T32" i="4" s="1"/>
  <c r="BI10" i="4"/>
  <c r="BJ10" i="4" s="1"/>
  <c r="AU29" i="4"/>
  <c r="AV29" i="4" s="1"/>
  <c r="AG30" i="4"/>
  <c r="AH30" i="4" s="1"/>
  <c r="S29" i="4"/>
  <c r="T29" i="4" s="1"/>
  <c r="BI14" i="4"/>
  <c r="BJ14" i="4" s="1"/>
  <c r="BB44" i="4"/>
  <c r="BC44" i="4" s="1"/>
  <c r="Z28" i="4"/>
  <c r="AA28" i="4" s="1"/>
  <c r="BB13" i="4"/>
  <c r="BC13" i="4" s="1"/>
  <c r="AU23" i="4"/>
  <c r="AV23" i="4" s="1"/>
  <c r="AG23" i="4"/>
  <c r="AH23" i="4" s="1"/>
  <c r="AU10" i="4"/>
  <c r="AV10" i="4" s="1"/>
  <c r="AG33" i="4"/>
  <c r="AH33" i="4" s="1"/>
  <c r="AN24" i="4"/>
  <c r="AO24" i="4" s="1"/>
  <c r="AG24" i="4"/>
  <c r="AH24" i="4" s="1"/>
  <c r="BB21" i="4"/>
  <c r="BC21" i="4" s="1"/>
  <c r="AU35" i="4"/>
  <c r="AV35" i="4" s="1"/>
  <c r="AN28" i="4"/>
  <c r="AO28" i="4" s="1"/>
  <c r="AG40" i="4"/>
  <c r="AH40" i="4" s="1"/>
  <c r="L22" i="4"/>
  <c r="M22" i="4" s="1"/>
  <c r="Z41" i="4"/>
  <c r="AA41" i="4" s="1"/>
  <c r="S7" i="4"/>
  <c r="T7" i="4" s="1"/>
  <c r="L10" i="4"/>
  <c r="M10" i="4" s="1"/>
  <c r="L11" i="4"/>
  <c r="M11" i="4" s="1"/>
  <c r="Z11" i="4"/>
  <c r="AA11" i="4" s="1"/>
  <c r="Z12" i="4"/>
  <c r="AA12" i="4" s="1"/>
  <c r="L6" i="4"/>
  <c r="M6" i="4" s="1"/>
  <c r="Z6" i="4"/>
  <c r="AA6" i="4" s="1"/>
  <c r="S8" i="4"/>
  <c r="T8" i="4" s="1"/>
  <c r="S9" i="4"/>
  <c r="T9" i="4" s="1"/>
  <c r="L12" i="4"/>
  <c r="M12" i="4" s="1"/>
  <c r="L13" i="4"/>
  <c r="M13" i="4" s="1"/>
  <c r="Z13" i="4"/>
  <c r="AA13" i="4" s="1"/>
  <c r="Z39" i="4"/>
  <c r="AA39" i="4" s="1"/>
  <c r="L7" i="4"/>
  <c r="M7" i="4" s="1"/>
  <c r="Z7" i="4"/>
  <c r="AA7" i="4" s="1"/>
  <c r="Z8" i="4"/>
  <c r="AA8" i="4" s="1"/>
  <c r="S10" i="4"/>
  <c r="T10" i="4" s="1"/>
  <c r="S11" i="4"/>
  <c r="T11" i="4" s="1"/>
  <c r="Z40" i="4"/>
  <c r="AA40" i="4" s="1"/>
  <c r="S6" i="4"/>
  <c r="T6" i="4" s="1"/>
  <c r="L8" i="4"/>
  <c r="M8" i="4" s="1"/>
  <c r="L9" i="4"/>
  <c r="M9" i="4" s="1"/>
  <c r="Z9" i="4"/>
  <c r="AA9" i="4" s="1"/>
  <c r="Z10" i="4"/>
  <c r="AA10" i="4" s="1"/>
  <c r="S12" i="4"/>
  <c r="T12" i="4" s="1"/>
  <c r="S13" i="4"/>
  <c r="T13" i="4" s="1"/>
  <c r="Z38" i="4"/>
  <c r="AA38" i="4" s="1"/>
  <c r="D27" i="7"/>
  <c r="E27" i="7" s="1"/>
  <c r="D17" i="7"/>
  <c r="E17" i="7" s="1"/>
  <c r="D32" i="7"/>
  <c r="E32" i="7" s="1"/>
  <c r="P42" i="4"/>
  <c r="F12" i="10" s="1"/>
  <c r="H5" i="4"/>
  <c r="H23" i="4"/>
  <c r="H32" i="4"/>
  <c r="P25" i="4"/>
  <c r="F10" i="10" s="1"/>
  <c r="P18" i="4"/>
  <c r="F9" i="10" s="1"/>
  <c r="AK36" i="4"/>
  <c r="H14" i="4"/>
  <c r="H34" i="4"/>
  <c r="AY25" i="4"/>
  <c r="H44" i="4"/>
  <c r="D18" i="7"/>
  <c r="E18" i="7" s="1"/>
  <c r="A17" i="7"/>
  <c r="X17" i="7" s="1"/>
  <c r="H35" i="4"/>
  <c r="BH45" i="4"/>
  <c r="BH3" i="4" s="1"/>
  <c r="A32" i="7"/>
  <c r="X32" i="7" s="1"/>
  <c r="H22" i="4"/>
  <c r="H28" i="4"/>
  <c r="W18" i="4"/>
  <c r="H9" i="10" s="1"/>
  <c r="P36" i="4"/>
  <c r="F11" i="10" s="1"/>
  <c r="AR36" i="4"/>
  <c r="N45" i="4"/>
  <c r="AF45" i="4"/>
  <c r="AF3" i="4" s="1"/>
  <c r="AR42" i="4"/>
  <c r="BM25" i="4"/>
  <c r="AD15" i="4"/>
  <c r="J8" i="10" s="1"/>
  <c r="H33" i="4"/>
  <c r="E5" i="4"/>
  <c r="D25" i="7"/>
  <c r="E25" i="7" s="1"/>
  <c r="D22" i="7"/>
  <c r="AK42" i="4"/>
  <c r="H24" i="4"/>
  <c r="H27" i="4"/>
  <c r="AP45" i="4"/>
  <c r="AP3" i="4" s="1"/>
  <c r="AK15" i="4"/>
  <c r="A31" i="7"/>
  <c r="X31" i="7" s="1"/>
  <c r="H31" i="4"/>
  <c r="P15" i="4"/>
  <c r="F8" i="10" s="1"/>
  <c r="C21" i="7"/>
  <c r="A27" i="7"/>
  <c r="X27" i="7" s="1"/>
  <c r="A24" i="7"/>
  <c r="X24" i="7" s="1"/>
  <c r="A15" i="7"/>
  <c r="X15" i="7" s="1"/>
  <c r="D20" i="7"/>
  <c r="E20" i="7" s="1"/>
  <c r="A20" i="7"/>
  <c r="X20" i="7" s="1"/>
  <c r="H17" i="4"/>
  <c r="G15" i="4"/>
  <c r="C15" i="7"/>
  <c r="C22" i="7"/>
  <c r="D21" i="7"/>
  <c r="A21" i="7"/>
  <c r="X21" i="7" s="1"/>
  <c r="AR15" i="4"/>
  <c r="AQ45" i="4"/>
  <c r="AQ3" i="4" s="1"/>
  <c r="G36" i="4"/>
  <c r="C18" i="4"/>
  <c r="C14" i="7" s="1"/>
  <c r="C36" i="4"/>
  <c r="C29" i="7" s="1"/>
  <c r="V45" i="4"/>
  <c r="V3" i="4" s="1"/>
  <c r="W15" i="4"/>
  <c r="H8" i="10" s="1"/>
  <c r="G25" i="4"/>
  <c r="D23" i="7"/>
  <c r="E23" i="7" s="1"/>
  <c r="A23" i="7"/>
  <c r="X23" i="7" s="1"/>
  <c r="AK25" i="4"/>
  <c r="G18" i="4"/>
  <c r="G42" i="4"/>
  <c r="C25" i="4"/>
  <c r="C19" i="7" s="1"/>
  <c r="AX45" i="4"/>
  <c r="AX3" i="4" s="1"/>
  <c r="D28" i="7"/>
  <c r="E28" i="7" s="1"/>
  <c r="A28" i="7"/>
  <c r="X28" i="7" s="1"/>
  <c r="H39" i="4"/>
  <c r="H29" i="4"/>
  <c r="AD18" i="4"/>
  <c r="J9" i="10" s="1"/>
  <c r="AK18" i="4"/>
  <c r="BF18" i="4"/>
  <c r="W25" i="4"/>
  <c r="H10" i="10" s="1"/>
  <c r="AD25" i="4"/>
  <c r="J10" i="10" s="1"/>
  <c r="BF25" i="4"/>
  <c r="W36" i="4"/>
  <c r="H11" i="10" s="1"/>
  <c r="AD36" i="4"/>
  <c r="J11" i="10" s="1"/>
  <c r="AY36" i="4"/>
  <c r="BF36" i="4"/>
  <c r="W42" i="4"/>
  <c r="H12" i="10" s="1"/>
  <c r="AD42" i="4"/>
  <c r="J12" i="10" s="1"/>
  <c r="AY42" i="4"/>
  <c r="BF42" i="4"/>
  <c r="BM18" i="4"/>
  <c r="BL45" i="4"/>
  <c r="BL3" i="4" s="1"/>
  <c r="BM36" i="4"/>
  <c r="BM42" i="4"/>
  <c r="AY18" i="4"/>
  <c r="A30" i="7"/>
  <c r="X30" i="7" s="1"/>
  <c r="D30" i="7"/>
  <c r="H21" i="4"/>
  <c r="F18" i="4"/>
  <c r="D7" i="7"/>
  <c r="E7" i="7" s="1"/>
  <c r="A7" i="7"/>
  <c r="X7" i="7" s="1"/>
  <c r="R45" i="4"/>
  <c r="R3" i="4" s="1"/>
  <c r="AT45" i="4"/>
  <c r="AT3" i="4" s="1"/>
  <c r="AM45" i="4"/>
  <c r="AM3" i="4" s="1"/>
  <c r="C15" i="4"/>
  <c r="C42" i="4"/>
  <c r="H41" i="4"/>
  <c r="F42" i="4"/>
  <c r="H20" i="4"/>
  <c r="H38" i="4"/>
  <c r="F15" i="4"/>
  <c r="AC45" i="4"/>
  <c r="AC3" i="4" s="1"/>
  <c r="BF15" i="4"/>
  <c r="D26" i="7"/>
  <c r="E26" i="7" s="1"/>
  <c r="H40" i="4"/>
  <c r="F36" i="4"/>
  <c r="AB45" i="4"/>
  <c r="AB3" i="4" s="1"/>
  <c r="F25" i="4"/>
  <c r="BE45" i="4"/>
  <c r="BE3" i="4" s="1"/>
  <c r="D16" i="7"/>
  <c r="E16" i="7" s="1"/>
  <c r="H30" i="4"/>
  <c r="BM15" i="4"/>
  <c r="P18" i="10"/>
  <c r="AJ45" i="4"/>
  <c r="AJ3" i="4" s="1"/>
  <c r="BM4" i="4"/>
  <c r="H18" i="10"/>
  <c r="O45" i="4"/>
  <c r="O3" i="4" s="1"/>
  <c r="W4" i="4"/>
  <c r="H7" i="10" s="1"/>
  <c r="K45" i="4"/>
  <c r="K3" i="4" s="1"/>
  <c r="Y45" i="4"/>
  <c r="Y3" i="4" s="1"/>
  <c r="BA45" i="4"/>
  <c r="BA3" i="4" s="1"/>
  <c r="BK45" i="4"/>
  <c r="BK3" i="4" s="1"/>
  <c r="AK4" i="4"/>
  <c r="AY4" i="4"/>
  <c r="G4" i="4"/>
  <c r="U45" i="4"/>
  <c r="U3" i="4" s="1"/>
  <c r="AR4" i="4"/>
  <c r="BF4" i="4"/>
  <c r="C4" i="4"/>
  <c r="C4" i="7" s="1"/>
  <c r="P4" i="4"/>
  <c r="F7" i="10" s="1"/>
  <c r="AW45" i="4"/>
  <c r="BD45" i="4"/>
  <c r="AI45" i="4"/>
  <c r="D9" i="7"/>
  <c r="E9" i="7" s="1"/>
  <c r="A11" i="7"/>
  <c r="X11" i="7" s="1"/>
  <c r="A5" i="7"/>
  <c r="X5" i="7" s="1"/>
  <c r="AD4" i="4"/>
  <c r="J7" i="10" s="1"/>
  <c r="A10" i="7"/>
  <c r="X10" i="7" s="1"/>
  <c r="D10" i="7"/>
  <c r="E10" i="7" s="1"/>
  <c r="A6" i="7"/>
  <c r="X6" i="7" s="1"/>
  <c r="D6" i="7"/>
  <c r="A12" i="7"/>
  <c r="X12" i="7" s="1"/>
  <c r="D12" i="7"/>
  <c r="E12" i="7" s="1"/>
  <c r="D8" i="7"/>
  <c r="E8" i="7" s="1"/>
  <c r="O18" i="10"/>
  <c r="K18" i="10"/>
  <c r="G18" i="10"/>
  <c r="M18" i="10"/>
  <c r="I18" i="10"/>
  <c r="E18" i="10"/>
  <c r="L42" i="4" l="1"/>
  <c r="M42" i="4" s="1"/>
  <c r="E12" i="10" s="1"/>
  <c r="S42" i="4"/>
  <c r="T42" i="4" s="1"/>
  <c r="G12" i="10" s="1"/>
  <c r="AU42" i="4"/>
  <c r="AV42" i="4" s="1"/>
  <c r="BI15" i="4"/>
  <c r="BJ15" i="4" s="1"/>
  <c r="AH17" i="4"/>
  <c r="E22" i="7"/>
  <c r="BI18" i="4"/>
  <c r="BJ18" i="4" s="1"/>
  <c r="AU18" i="4"/>
  <c r="AV18" i="4" s="1"/>
  <c r="L25" i="4"/>
  <c r="M25" i="4" s="1"/>
  <c r="E10" i="10" s="1"/>
  <c r="D8" i="4"/>
  <c r="D39" i="4"/>
  <c r="E39" i="4" s="1"/>
  <c r="D12" i="4"/>
  <c r="E12" i="4" s="1"/>
  <c r="AN18" i="4"/>
  <c r="AO18" i="4" s="1"/>
  <c r="AV17" i="4"/>
  <c r="AN42" i="4"/>
  <c r="AO42" i="4" s="1"/>
  <c r="AA44" i="4"/>
  <c r="Z4" i="4"/>
  <c r="AA4" i="4" s="1"/>
  <c r="I7" i="10" s="1"/>
  <c r="D17" i="4"/>
  <c r="E17" i="4" s="1"/>
  <c r="BB42" i="4"/>
  <c r="BC42" i="4" s="1"/>
  <c r="AN36" i="4"/>
  <c r="AO36" i="4" s="1"/>
  <c r="D38" i="4"/>
  <c r="D23" i="4"/>
  <c r="E23" i="4" s="1"/>
  <c r="AU25" i="4"/>
  <c r="AV25" i="4" s="1"/>
  <c r="BB4" i="4"/>
  <c r="BC4" i="4" s="1"/>
  <c r="BI25" i="4"/>
  <c r="BJ25" i="4" s="1"/>
  <c r="D32" i="4"/>
  <c r="E32" i="4" s="1"/>
  <c r="BB18" i="4"/>
  <c r="BC18" i="4" s="1"/>
  <c r="BI36" i="4"/>
  <c r="BJ36" i="4" s="1"/>
  <c r="D27" i="4"/>
  <c r="E27" i="4" s="1"/>
  <c r="D44" i="4"/>
  <c r="E44" i="4" s="1"/>
  <c r="D22" i="4"/>
  <c r="E22" i="4" s="1"/>
  <c r="D35" i="4"/>
  <c r="E35" i="4" s="1"/>
  <c r="AG25" i="4"/>
  <c r="AH25" i="4" s="1"/>
  <c r="AN25" i="4"/>
  <c r="AO25" i="4" s="1"/>
  <c r="D11" i="4"/>
  <c r="AG4" i="4"/>
  <c r="AH4" i="4" s="1"/>
  <c r="D7" i="4"/>
  <c r="E7" i="4" s="1"/>
  <c r="L4" i="4"/>
  <c r="M4" i="4" s="1"/>
  <c r="E7" i="10" s="1"/>
  <c r="S4" i="4"/>
  <c r="T4" i="4" s="1"/>
  <c r="G7" i="10" s="1"/>
  <c r="BB25" i="4"/>
  <c r="BC25" i="4" s="1"/>
  <c r="AG18" i="4"/>
  <c r="AH18" i="4" s="1"/>
  <c r="Z25" i="4"/>
  <c r="AA25" i="4" s="1"/>
  <c r="I10" i="10" s="1"/>
  <c r="AG42" i="4"/>
  <c r="AH42" i="4" s="1"/>
  <c r="AG36" i="4"/>
  <c r="AH36" i="4" s="1"/>
  <c r="D24" i="4"/>
  <c r="E24" i="4" s="1"/>
  <c r="BI4" i="4"/>
  <c r="BJ4" i="4" s="1"/>
  <c r="AU4" i="4"/>
  <c r="AV4" i="4" s="1"/>
  <c r="D6" i="4"/>
  <c r="D10" i="4"/>
  <c r="E10" i="4" s="1"/>
  <c r="L18" i="4"/>
  <c r="M18" i="4" s="1"/>
  <c r="E9" i="10" s="1"/>
  <c r="D34" i="4"/>
  <c r="E34" i="4" s="1"/>
  <c r="S36" i="4"/>
  <c r="T36" i="4" s="1"/>
  <c r="G11" i="10" s="1"/>
  <c r="D21" i="4"/>
  <c r="E21" i="4" s="1"/>
  <c r="D20" i="4"/>
  <c r="D31" i="4"/>
  <c r="E31" i="4" s="1"/>
  <c r="D28" i="4"/>
  <c r="D14" i="4"/>
  <c r="E14" i="4" s="1"/>
  <c r="D41" i="4"/>
  <c r="E41" i="4" s="1"/>
  <c r="Z18" i="4"/>
  <c r="AA18" i="4" s="1"/>
  <c r="I9" i="10" s="1"/>
  <c r="Z15" i="4"/>
  <c r="AA15" i="4" s="1"/>
  <c r="I8" i="10" s="1"/>
  <c r="AA17" i="4"/>
  <c r="AN4" i="4"/>
  <c r="AO4" i="4" s="1"/>
  <c r="D9" i="4"/>
  <c r="E9" i="4" s="1"/>
  <c r="D13" i="4"/>
  <c r="E13" i="4" s="1"/>
  <c r="D40" i="4"/>
  <c r="E40" i="4" s="1"/>
  <c r="BI42" i="4"/>
  <c r="BJ42" i="4" s="1"/>
  <c r="D30" i="4"/>
  <c r="E30" i="4" s="1"/>
  <c r="D29" i="4"/>
  <c r="E15" i="7"/>
  <c r="S18" i="4"/>
  <c r="T18" i="4" s="1"/>
  <c r="G9" i="10" s="1"/>
  <c r="L36" i="4"/>
  <c r="M36" i="4" s="1"/>
  <c r="E11" i="10" s="1"/>
  <c r="S25" i="4"/>
  <c r="T25" i="4" s="1"/>
  <c r="G10" i="10" s="1"/>
  <c r="Z36" i="4"/>
  <c r="AA36" i="4" s="1"/>
  <c r="I11" i="10" s="1"/>
  <c r="M17" i="4"/>
  <c r="BB36" i="4"/>
  <c r="BC36" i="4" s="1"/>
  <c r="D33" i="4"/>
  <c r="E33" i="4" s="1"/>
  <c r="AN15" i="4"/>
  <c r="AO15" i="4" s="1"/>
  <c r="AU36" i="4"/>
  <c r="AV36" i="4" s="1"/>
  <c r="T17" i="4"/>
  <c r="S15" i="4"/>
  <c r="T15" i="4" s="1"/>
  <c r="G8" i="10" s="1"/>
  <c r="BB15" i="4"/>
  <c r="BC15" i="4" s="1"/>
  <c r="BC17" i="4"/>
  <c r="C5" i="8"/>
  <c r="P45" i="4"/>
  <c r="P3" i="4" s="1"/>
  <c r="N3" i="4"/>
  <c r="H15" i="4"/>
  <c r="D8" i="10" s="1"/>
  <c r="AD45" i="4"/>
  <c r="AD3" i="4" s="1"/>
  <c r="C18" i="10"/>
  <c r="H25" i="4"/>
  <c r="D10" i="10" s="1"/>
  <c r="G3" i="4"/>
  <c r="E21" i="7"/>
  <c r="AR45" i="4"/>
  <c r="AR3" i="4" s="1"/>
  <c r="H36" i="4"/>
  <c r="D11" i="10" s="1"/>
  <c r="C16" i="8"/>
  <c r="W45" i="4"/>
  <c r="W3" i="4" s="1"/>
  <c r="C10" i="8"/>
  <c r="G45" i="4"/>
  <c r="BM45" i="4"/>
  <c r="BM3" i="4" s="1"/>
  <c r="H18" i="4"/>
  <c r="D9" i="10" s="1"/>
  <c r="C6" i="8"/>
  <c r="H42" i="4"/>
  <c r="D12" i="10" s="1"/>
  <c r="C3" i="4"/>
  <c r="C4" i="8"/>
  <c r="C13" i="7"/>
  <c r="C7" i="8"/>
  <c r="C2" i="8"/>
  <c r="C13" i="8"/>
  <c r="C9" i="8"/>
  <c r="C14" i="8"/>
  <c r="C3" i="8"/>
  <c r="C19" i="8"/>
  <c r="D19" i="7"/>
  <c r="E19" i="7" s="1"/>
  <c r="D14" i="7"/>
  <c r="E14" i="7" s="1"/>
  <c r="C15" i="8"/>
  <c r="C11" i="8"/>
  <c r="C33" i="7"/>
  <c r="C8" i="8"/>
  <c r="C18" i="8"/>
  <c r="C45" i="4"/>
  <c r="C12" i="8"/>
  <c r="C17" i="8"/>
  <c r="D29" i="7"/>
  <c r="E29" i="7" s="1"/>
  <c r="E30" i="7"/>
  <c r="AW3" i="4"/>
  <c r="AY45" i="4"/>
  <c r="AY3" i="4" s="1"/>
  <c r="AK45" i="4"/>
  <c r="AK3" i="4" s="1"/>
  <c r="AI3" i="4"/>
  <c r="BD3" i="4"/>
  <c r="BF45" i="4"/>
  <c r="BF3" i="4" s="1"/>
  <c r="E6" i="7"/>
  <c r="D4" i="7"/>
  <c r="F4" i="4"/>
  <c r="E29" i="4" l="1"/>
  <c r="L20" i="10"/>
  <c r="E28" i="4"/>
  <c r="L23" i="10"/>
  <c r="E6" i="4"/>
  <c r="F22" i="10"/>
  <c r="E20" i="4"/>
  <c r="J20" i="10"/>
  <c r="J18" i="10" s="1"/>
  <c r="E8" i="4"/>
  <c r="F20" i="10"/>
  <c r="E38" i="4"/>
  <c r="N24" i="10"/>
  <c r="N18" i="10" s="1"/>
  <c r="E11" i="4"/>
  <c r="F21" i="10"/>
  <c r="D42" i="4"/>
  <c r="E42" i="4" s="1"/>
  <c r="C12" i="10" s="1"/>
  <c r="D15" i="4"/>
  <c r="E15" i="4" s="1"/>
  <c r="C8" i="10" s="1"/>
  <c r="AN45" i="4"/>
  <c r="AN3" i="4" s="1"/>
  <c r="D18" i="4"/>
  <c r="E18" i="4" s="1"/>
  <c r="C9" i="10" s="1"/>
  <c r="BI45" i="4"/>
  <c r="BI3" i="4" s="1"/>
  <c r="AG45" i="4"/>
  <c r="AH45" i="4" s="1"/>
  <c r="AH3" i="4" s="1"/>
  <c r="D25" i="4"/>
  <c r="E25" i="4" s="1"/>
  <c r="C10" i="10" s="1"/>
  <c r="L45" i="4"/>
  <c r="L3" i="4" s="1"/>
  <c r="S45" i="4"/>
  <c r="S3" i="4" s="1"/>
  <c r="Z45" i="4"/>
  <c r="Z3" i="4" s="1"/>
  <c r="AU45" i="4"/>
  <c r="BB45" i="4"/>
  <c r="BB3" i="4" s="1"/>
  <c r="D4" i="4"/>
  <c r="E4" i="4" s="1"/>
  <c r="C7" i="10" s="1"/>
  <c r="D36" i="4"/>
  <c r="E36" i="4" s="1"/>
  <c r="C11" i="10" s="1"/>
  <c r="E33" i="7"/>
  <c r="C34" i="7"/>
  <c r="E13" i="7"/>
  <c r="D34" i="7"/>
  <c r="H4" i="4"/>
  <c r="D7" i="10" s="1"/>
  <c r="F3" i="4"/>
  <c r="H3" i="4" s="1"/>
  <c r="F45" i="4"/>
  <c r="H45" i="4" s="1"/>
  <c r="E4" i="7"/>
  <c r="L18" i="10" l="1"/>
  <c r="F18" i="10"/>
  <c r="D18" i="10"/>
  <c r="BC45" i="4"/>
  <c r="BC3" i="4" s="1"/>
  <c r="D16" i="8"/>
  <c r="AO45" i="4"/>
  <c r="AO3" i="4" s="1"/>
  <c r="AG3" i="4"/>
  <c r="AA45" i="4"/>
  <c r="AA3" i="4" s="1"/>
  <c r="D5" i="8"/>
  <c r="BJ45" i="4"/>
  <c r="BJ3" i="4" s="1"/>
  <c r="M45" i="4"/>
  <c r="M3" i="4" s="1"/>
  <c r="T45" i="4"/>
  <c r="T3" i="4" s="1"/>
  <c r="D11" i="8"/>
  <c r="D3" i="8"/>
  <c r="D15" i="8"/>
  <c r="D18" i="8"/>
  <c r="D3" i="4"/>
  <c r="E3" i="4" s="1"/>
  <c r="D12" i="8"/>
  <c r="D7" i="8"/>
  <c r="D4" i="8"/>
  <c r="D9" i="8"/>
  <c r="D14" i="8"/>
  <c r="D10" i="8"/>
  <c r="D13" i="8"/>
  <c r="D45" i="4"/>
  <c r="E45" i="4" s="1"/>
  <c r="D8" i="8"/>
  <c r="D2" i="8"/>
  <c r="D19" i="8"/>
  <c r="D6" i="8"/>
  <c r="D17" i="8"/>
  <c r="AV45" i="4"/>
  <c r="AV3" i="4" s="1"/>
  <c r="AU3" i="4"/>
  <c r="E34" i="7"/>
</calcChain>
</file>

<file path=xl/sharedStrings.xml><?xml version="1.0" encoding="utf-8"?>
<sst xmlns="http://schemas.openxmlformats.org/spreadsheetml/2006/main" count="367" uniqueCount="177">
  <si>
    <t>TOTAL</t>
  </si>
  <si>
    <t>HR</t>
  </si>
  <si>
    <t>Staff Travel</t>
  </si>
  <si>
    <t>Operations</t>
  </si>
  <si>
    <t>Other</t>
  </si>
  <si>
    <t>May</t>
  </si>
  <si>
    <t>Jan</t>
  </si>
  <si>
    <t>Feb</t>
  </si>
  <si>
    <t>Mar</t>
  </si>
  <si>
    <t>Apr</t>
  </si>
  <si>
    <t>Jun</t>
  </si>
  <si>
    <t>Jul</t>
  </si>
  <si>
    <t>Aug</t>
  </si>
  <si>
    <t>Sep</t>
  </si>
  <si>
    <t>Oct</t>
  </si>
  <si>
    <t>Nov</t>
  </si>
  <si>
    <t>Dec</t>
  </si>
  <si>
    <t>Start Date</t>
  </si>
  <si>
    <t>End Date</t>
  </si>
  <si>
    <t>Output 1</t>
  </si>
  <si>
    <t>Output 2</t>
  </si>
  <si>
    <t>Output 3</t>
  </si>
  <si>
    <t>P4F Cost Anticipated</t>
  </si>
  <si>
    <t>Match-Funding Cost Anticipated</t>
  </si>
  <si>
    <t>Total Anticipated P4F Cost</t>
  </si>
  <si>
    <t>Workshops/training/conferences</t>
  </si>
  <si>
    <t>Communications</t>
  </si>
  <si>
    <t>Project Name:</t>
  </si>
  <si>
    <t>P4F Actual Cost 
(To Date)</t>
  </si>
  <si>
    <t>Match-Funding Actual Cost (To Date)</t>
  </si>
  <si>
    <t>Variance</t>
  </si>
  <si>
    <t>Total P4F Actual Cost (To Date)</t>
  </si>
  <si>
    <t>P4F Grant Financial Report</t>
  </si>
  <si>
    <t xml:space="preserve">Organisation: </t>
  </si>
  <si>
    <t>Contact Person:</t>
  </si>
  <si>
    <t>Expected Schedule of Disbursements from P4F</t>
  </si>
  <si>
    <r>
      <t xml:space="preserve">Explanatory notes
</t>
    </r>
    <r>
      <rPr>
        <b/>
        <i/>
        <sz val="9"/>
        <rFont val="Arial"/>
        <family val="2"/>
      </rPr>
      <t>(Please include a note of any variances between anticipated amounts and actual amounts (for both P4F and Match Funding), any movements between expenditure line items within subheadings etc.)</t>
    </r>
  </si>
  <si>
    <t>Relating to Period/Milestone:</t>
  </si>
  <si>
    <t>Output 7</t>
  </si>
  <si>
    <t>Output 8</t>
  </si>
  <si>
    <t>Total Amount Requested (in GBP)</t>
  </si>
  <si>
    <t>Total Invoice/Receipt Amount (in GBP)</t>
  </si>
  <si>
    <t>Date Incurred (Invoice/Receipt Date)</t>
  </si>
  <si>
    <t>Expenditure Subheadings and Line Items</t>
  </si>
  <si>
    <t>Invoice/Receipt Number</t>
  </si>
  <si>
    <t>Disbursement 1</t>
  </si>
  <si>
    <t>Disbursement 2</t>
  </si>
  <si>
    <t>Disbursement 3</t>
  </si>
  <si>
    <t>Disbursement 4</t>
  </si>
  <si>
    <t>Disbursement 5</t>
  </si>
  <si>
    <t>Disbursement 6</t>
  </si>
  <si>
    <t>Disbursement 7</t>
  </si>
  <si>
    <t>Disbursement 8</t>
  </si>
  <si>
    <t>Related Expenditure Line Item (See Dropdown)</t>
  </si>
  <si>
    <t>Agreement Number:</t>
  </si>
  <si>
    <t xml:space="preserve">Output 6 </t>
  </si>
  <si>
    <t>Milestone Amount</t>
  </si>
  <si>
    <t>Check Sum</t>
  </si>
  <si>
    <t>P4F Actual Cost (To Date) Expenditure Subheading figures will appear in red if they do not match the figures on the Budget Recon sheet. This will usually mean that the Relevant Output or Related Expediture Line Item boxes have not been completed</t>
  </si>
  <si>
    <t>Relevant Output (See Dropdown)</t>
  </si>
  <si>
    <t>Date of Submission</t>
  </si>
  <si>
    <t>Disbursement 9</t>
  </si>
  <si>
    <t>Disbursement 10</t>
  </si>
  <si>
    <t>Disbursement 11</t>
  </si>
  <si>
    <t>Disbursement 12</t>
  </si>
  <si>
    <t>Date Paid (Bank Statement/
Receipt)</t>
  </si>
  <si>
    <t>Amount Requested from P4F as part of each Disbursement</t>
  </si>
  <si>
    <t>Total</t>
  </si>
  <si>
    <t>1.1&gt;CWG chair and facilitation support - Meridian Institute (Meridian staff and Jim Leape)</t>
  </si>
  <si>
    <t>Column2</t>
  </si>
  <si>
    <t>Column3</t>
  </si>
  <si>
    <t>Expected</t>
  </si>
  <si>
    <t>Actual</t>
  </si>
  <si>
    <t>HR Perm</t>
  </si>
  <si>
    <t>HR Temp</t>
  </si>
  <si>
    <t>Int Flight</t>
  </si>
  <si>
    <t>Dom Flight</t>
  </si>
  <si>
    <t>Grnd Trans</t>
  </si>
  <si>
    <t>Sub Abr</t>
  </si>
  <si>
    <t>Sub Dom</t>
  </si>
  <si>
    <t>Veh Rnt</t>
  </si>
  <si>
    <t>Veh Main</t>
  </si>
  <si>
    <t>Office Ren</t>
  </si>
  <si>
    <t>Cnsmble</t>
  </si>
  <si>
    <t>Other Op</t>
  </si>
  <si>
    <t>Worksgop</t>
  </si>
  <si>
    <t>Comms Strat</t>
  </si>
  <si>
    <t>Comms Prod</t>
  </si>
  <si>
    <t>Comms Evtn</t>
  </si>
  <si>
    <t>Coms Othr</t>
  </si>
  <si>
    <t>Organisation</t>
  </si>
  <si>
    <t>Column1</t>
  </si>
  <si>
    <t>Outputs</t>
  </si>
  <si>
    <t>Funding Split</t>
  </si>
  <si>
    <t>Workshops/training/conferences/seminars, etc</t>
  </si>
  <si>
    <t>Communications and Knowledge Management</t>
  </si>
  <si>
    <t>List All Organisations that will be undertaking the P4F-supported activities or in receipt of the P4F funds listed in this budget
(e.g.Partners/Subcontractors/Subgrantees)</t>
  </si>
  <si>
    <t>Column4</t>
  </si>
  <si>
    <t>Column6</t>
  </si>
  <si>
    <t>Column7</t>
  </si>
  <si>
    <t>Column8</t>
  </si>
  <si>
    <t>Column9</t>
  </si>
  <si>
    <t>Column10</t>
  </si>
  <si>
    <t>Column11</t>
  </si>
  <si>
    <t>Column12</t>
  </si>
  <si>
    <t>Column13</t>
  </si>
  <si>
    <t xml:space="preserve"> </t>
  </si>
  <si>
    <t>Financial Report Summary</t>
  </si>
  <si>
    <t>Lead Organisation</t>
  </si>
  <si>
    <t xml:space="preserve">Total Actual Amount
(in GBP) </t>
  </si>
  <si>
    <t>P4F Funds</t>
  </si>
  <si>
    <t>Match Funding</t>
  </si>
  <si>
    <t xml:space="preserve">Total Expected Amount
(in GBP) </t>
  </si>
  <si>
    <t xml:space="preserve">Total Match Funding Variance
(in GBP) </t>
  </si>
  <si>
    <t xml:space="preserve">Total P4F Funding Variance
(in GBP) </t>
  </si>
  <si>
    <t>Example Project</t>
  </si>
  <si>
    <t>P4F</t>
  </si>
  <si>
    <t>P4F-000X/1</t>
  </si>
  <si>
    <t>Matthew Dalton</t>
  </si>
  <si>
    <t>Milestone 1</t>
  </si>
  <si>
    <t>Partner with MoU</t>
  </si>
  <si>
    <t>Subcontractor 1</t>
  </si>
  <si>
    <t>Subcontractor 2</t>
  </si>
  <si>
    <t>Subcontractor 3</t>
  </si>
  <si>
    <t>X</t>
  </si>
  <si>
    <t>Output 1 - Recruitment of a Project manager  preliminary activity</t>
  </si>
  <si>
    <t>Milestone Amount 2</t>
  </si>
  <si>
    <t>Milestone Amount 3</t>
  </si>
  <si>
    <t>Milestone Amount 4</t>
  </si>
  <si>
    <t>Milestone Amount 5</t>
  </si>
  <si>
    <t>Milestone Amount 6</t>
  </si>
  <si>
    <t>Milestone Amount 7</t>
  </si>
  <si>
    <t>Milestone Amount 8</t>
  </si>
  <si>
    <t>Milestone Amount 9</t>
  </si>
  <si>
    <t>Milestone Amount 10</t>
  </si>
  <si>
    <t>Milestone Amount 11</t>
  </si>
  <si>
    <t>Milestone Amount 12</t>
  </si>
  <si>
    <t>Milestone Amount 13</t>
  </si>
  <si>
    <t>Output 2 - Design the preliminary support strategy for practical activity</t>
  </si>
  <si>
    <t>Milestone Amount 1</t>
  </si>
  <si>
    <t>Output 3 - Design and launch advertising and promotional material</t>
  </si>
  <si>
    <t>Output 4 - Roll out the launch event</t>
  </si>
  <si>
    <t>Output 5 - Post launch engagement process with stakeholders</t>
  </si>
  <si>
    <t>Project Management Salary</t>
  </si>
  <si>
    <t>Human and Tech resources in field</t>
  </si>
  <si>
    <t>Partnership building and management (55 man days, over 13 month period)</t>
  </si>
  <si>
    <t xml:space="preserve">Example Senior management </t>
  </si>
  <si>
    <t xml:space="preserve">Finance Support from the HQ </t>
  </si>
  <si>
    <t>Financial management by HQ</t>
  </si>
  <si>
    <t>Car rental for Project</t>
  </si>
  <si>
    <t>Rental of prefab office</t>
  </si>
  <si>
    <t>Admin, location, security and functionality</t>
  </si>
  <si>
    <t>IT provision</t>
  </si>
  <si>
    <t>Launch Event</t>
  </si>
  <si>
    <t>Facilitator, translator and equipment</t>
  </si>
  <si>
    <t xml:space="preserve">Flights/travel to key delegates </t>
  </si>
  <si>
    <t>Hotel/meals &amp; facilities</t>
  </si>
  <si>
    <t>Accomodation for key delegates</t>
  </si>
  <si>
    <t xml:space="preserve">Administrative and logistical support </t>
  </si>
  <si>
    <t>Field trips - car/bus/marquee hire</t>
  </si>
  <si>
    <t>Hosting quarterly board meetings</t>
  </si>
  <si>
    <t>Hosting in City (x4 per annum)</t>
  </si>
  <si>
    <t>Design and hosting of website</t>
  </si>
  <si>
    <t>Advertising (printed and digital media)</t>
  </si>
  <si>
    <t>Media communications</t>
  </si>
  <si>
    <t>Advertising Material - deisgn, roll out printed material</t>
  </si>
  <si>
    <t>Invoice Example 1</t>
  </si>
  <si>
    <t>3.3&gt;Rental of prefab office</t>
  </si>
  <si>
    <t>Invoice Example 2</t>
  </si>
  <si>
    <t>5.2&gt;Design and hosting of website</t>
  </si>
  <si>
    <t>5.4&gt;Media communications</t>
  </si>
  <si>
    <t>5.2&gt;Advertising Material - deisgn, roll out printed material</t>
  </si>
  <si>
    <t>Invoice Example 3</t>
  </si>
  <si>
    <t>1.2&gt;Project Management Salary</t>
  </si>
  <si>
    <t>Example Community liaison</t>
  </si>
  <si>
    <t>NGO co-ordination manager</t>
  </si>
  <si>
    <t>Remember - You only need to input into cells that are coloured white. Cells that are grey are pre-populated or automatically populated, and will be locked.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</si>
</sst>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4" formatCode="d/mm/yyyy;@"/>
  </numFmts>
  <fonts count="27" x14ac:knownFonts="1">
    <font>
      <sz val="10"/>
      <name val="Arial"/>
    </font>
    <font>
      <sz val="10"/>
      <color theme="1"/>
      <name val="Arial"/>
      <family val="2"/>
    </font>
    <font>
      <sz val="10"/>
      <color theme="1"/>
      <name val="Arial"/>
      <family val="2"/>
    </font>
    <font>
      <sz val="10"/>
      <color theme="1"/>
      <name val="Arial"/>
      <family val="2"/>
    </font>
    <font>
      <b/>
      <sz val="10"/>
      <name val="Arial"/>
      <family val="2"/>
    </font>
    <font>
      <sz val="10"/>
      <name val="Arial"/>
      <family val="2"/>
    </font>
    <font>
      <b/>
      <sz val="10"/>
      <color theme="1"/>
      <name val="Arial"/>
      <family val="2"/>
    </font>
    <font>
      <i/>
      <sz val="10"/>
      <color theme="1"/>
      <name val="Arial"/>
      <family val="2"/>
    </font>
    <font>
      <b/>
      <sz val="14"/>
      <name val="Arial"/>
      <family val="2"/>
    </font>
    <font>
      <b/>
      <sz val="12"/>
      <name val="Arial"/>
      <family val="2"/>
    </font>
    <font>
      <sz val="12"/>
      <name val="Arial"/>
      <family val="2"/>
    </font>
    <font>
      <sz val="11"/>
      <name val="Calibri"/>
      <family val="2"/>
    </font>
    <font>
      <b/>
      <sz val="9"/>
      <name val="Arial"/>
      <family val="2"/>
    </font>
    <font>
      <b/>
      <i/>
      <sz val="9"/>
      <name val="Arial"/>
      <family val="2"/>
    </font>
    <font>
      <sz val="10"/>
      <name val="Verdana"/>
      <family val="2"/>
    </font>
    <font>
      <b/>
      <u/>
      <sz val="11"/>
      <name val="Arial"/>
      <family val="2"/>
    </font>
    <font>
      <sz val="10"/>
      <color theme="0"/>
      <name val="Arial"/>
      <family val="2"/>
    </font>
    <font>
      <b/>
      <sz val="11"/>
      <color theme="1"/>
      <name val="Arial"/>
      <family val="2"/>
    </font>
    <font>
      <b/>
      <sz val="12"/>
      <color theme="1"/>
      <name val="Arial"/>
      <family val="2"/>
    </font>
    <font>
      <b/>
      <sz val="12"/>
      <color theme="0" tint="-0.249977111117893"/>
      <name val="Arial"/>
      <family val="2"/>
    </font>
    <font>
      <sz val="12"/>
      <color theme="0" tint="-0.249977111117893"/>
      <name val="Arial"/>
      <family val="2"/>
    </font>
    <font>
      <sz val="12"/>
      <name val="Arial"/>
      <family val="2"/>
    </font>
    <font>
      <b/>
      <sz val="12"/>
      <color theme="1"/>
      <name val="Arial"/>
      <family val="2"/>
    </font>
    <font>
      <sz val="12"/>
      <color theme="0" tint="-0.249977111117893"/>
      <name val="Arial"/>
      <family val="2"/>
    </font>
    <font>
      <b/>
      <sz val="10"/>
      <color theme="0"/>
      <name val="Arial"/>
      <family val="2"/>
    </font>
    <font>
      <sz val="10"/>
      <color theme="0" tint="-0.499984740745262"/>
      <name val="Arial"/>
      <family val="2"/>
    </font>
    <font>
      <b/>
      <sz val="12"/>
      <color theme="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s>
  <borders count="97">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dotted">
        <color indexed="64"/>
      </left>
      <right style="dotted">
        <color indexed="64"/>
      </right>
      <top style="dotted">
        <color indexed="64"/>
      </top>
      <bottom style="dotted">
        <color indexed="64"/>
      </bottom>
      <diagonal/>
    </border>
    <border>
      <left/>
      <right style="thin">
        <color indexed="64"/>
      </right>
      <top style="medium">
        <color indexed="64"/>
      </top>
      <bottom/>
      <diagonal/>
    </border>
    <border>
      <left/>
      <right style="dotted">
        <color indexed="64"/>
      </right>
      <top style="dotted">
        <color indexed="64"/>
      </top>
      <bottom style="dotted">
        <color indexed="64"/>
      </bottom>
      <diagonal/>
    </border>
    <border>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otted">
        <color indexed="64"/>
      </left>
      <right style="medium">
        <color indexed="64"/>
      </right>
      <top style="dotted">
        <color indexed="64"/>
      </top>
      <bottom style="dotted">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right style="dotted">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medium">
        <color auto="1"/>
      </left>
      <right style="medium">
        <color auto="1"/>
      </right>
      <top/>
      <bottom/>
      <diagonal/>
    </border>
    <border>
      <left style="medium">
        <color auto="1"/>
      </left>
      <right style="medium">
        <color indexed="64"/>
      </right>
      <top/>
      <bottom/>
      <diagonal/>
    </border>
    <border>
      <left style="medium">
        <color indexed="64"/>
      </left>
      <right style="medium">
        <color auto="1"/>
      </right>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right style="dotted">
        <color indexed="64"/>
      </right>
      <top style="dotted">
        <color indexed="64"/>
      </top>
      <bottom/>
      <diagonal/>
    </border>
    <border>
      <left/>
      <right style="dotted">
        <color indexed="64"/>
      </right>
      <top/>
      <bottom style="dotted">
        <color indexed="64"/>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thin">
        <color indexed="64"/>
      </left>
      <right/>
      <top/>
      <bottom style="medium">
        <color indexed="64"/>
      </bottom>
      <diagonal/>
    </border>
  </borders>
  <cellStyleXfs count="4">
    <xf numFmtId="0" fontId="0" fillId="0" borderId="0"/>
    <xf numFmtId="0" fontId="14" fillId="0" borderId="0"/>
    <xf numFmtId="0" fontId="5" fillId="0" borderId="0"/>
    <xf numFmtId="0" fontId="5" fillId="0" borderId="0"/>
  </cellStyleXfs>
  <cellXfs count="423">
    <xf numFmtId="0" fontId="0" fillId="0" borderId="0" xfId="0"/>
    <xf numFmtId="0" fontId="0" fillId="6" borderId="0" xfId="0" applyFill="1" applyProtection="1"/>
    <xf numFmtId="0" fontId="0" fillId="6" borderId="0" xfId="0" applyFill="1" applyProtection="1">
      <protection locked="0"/>
    </xf>
    <xf numFmtId="0" fontId="0" fillId="0" borderId="0" xfId="0" applyProtection="1">
      <protection locked="0"/>
    </xf>
    <xf numFmtId="4" fontId="3" fillId="4" borderId="15" xfId="0" applyNumberFormat="1" applyFont="1" applyFill="1" applyBorder="1" applyProtection="1">
      <protection locked="0"/>
    </xf>
    <xf numFmtId="4" fontId="3" fillId="4" borderId="15" xfId="0" applyNumberFormat="1" applyFont="1" applyFill="1" applyBorder="1" applyProtection="1">
      <protection hidden="1"/>
    </xf>
    <xf numFmtId="0" fontId="7" fillId="0" borderId="16" xfId="0" applyFont="1" applyBorder="1" applyAlignment="1" applyProtection="1">
      <alignment wrapText="1"/>
      <protection hidden="1"/>
    </xf>
    <xf numFmtId="0" fontId="0" fillId="0" borderId="21" xfId="0" applyBorder="1" applyProtection="1">
      <protection locked="0"/>
    </xf>
    <xf numFmtId="0" fontId="0" fillId="0" borderId="23" xfId="0" applyBorder="1" applyProtection="1">
      <protection locked="0"/>
    </xf>
    <xf numFmtId="0" fontId="0" fillId="0" borderId="25" xfId="0" applyBorder="1" applyProtection="1">
      <protection locked="0"/>
    </xf>
    <xf numFmtId="0" fontId="0" fillId="0" borderId="27" xfId="0" applyBorder="1" applyProtection="1">
      <protection locked="0"/>
    </xf>
    <xf numFmtId="0" fontId="4" fillId="4" borderId="8" xfId="0" applyFont="1" applyFill="1" applyBorder="1" applyProtection="1"/>
    <xf numFmtId="0" fontId="4" fillId="4" borderId="5" xfId="0" applyFont="1" applyFill="1" applyBorder="1" applyProtection="1"/>
    <xf numFmtId="0" fontId="4" fillId="4" borderId="9" xfId="0" applyFont="1" applyFill="1" applyBorder="1" applyProtection="1"/>
    <xf numFmtId="0" fontId="4" fillId="4" borderId="19" xfId="0" applyFont="1" applyFill="1" applyBorder="1" applyProtection="1"/>
    <xf numFmtId="41" fontId="0" fillId="0" borderId="28" xfId="0" applyNumberFormat="1" applyBorder="1" applyProtection="1">
      <protection locked="0"/>
    </xf>
    <xf numFmtId="41" fontId="0" fillId="0" borderId="30" xfId="0" applyNumberFormat="1" applyBorder="1" applyProtection="1">
      <protection locked="0"/>
    </xf>
    <xf numFmtId="41" fontId="5" fillId="0" borderId="31" xfId="0" applyNumberFormat="1" applyFont="1" applyBorder="1" applyProtection="1">
      <protection locked="0"/>
    </xf>
    <xf numFmtId="41" fontId="5" fillId="0" borderId="32" xfId="0" applyNumberFormat="1" applyFont="1" applyBorder="1" applyProtection="1">
      <protection locked="0"/>
    </xf>
    <xf numFmtId="41" fontId="0" fillId="0" borderId="33" xfId="0" applyNumberFormat="1" applyBorder="1" applyProtection="1">
      <protection locked="0"/>
    </xf>
    <xf numFmtId="41" fontId="0" fillId="0" borderId="34" xfId="0" applyNumberFormat="1" applyBorder="1" applyProtection="1">
      <protection locked="0"/>
    </xf>
    <xf numFmtId="41" fontId="0" fillId="0" borderId="35" xfId="0" applyNumberFormat="1" applyBorder="1" applyProtection="1">
      <protection locked="0"/>
    </xf>
    <xf numFmtId="41" fontId="0" fillId="0" borderId="36" xfId="0" applyNumberFormat="1" applyBorder="1" applyProtection="1">
      <protection locked="0"/>
    </xf>
    <xf numFmtId="41" fontId="5" fillId="0" borderId="36" xfId="0" applyNumberFormat="1" applyFont="1" applyBorder="1" applyProtection="1">
      <protection locked="0"/>
    </xf>
    <xf numFmtId="41" fontId="0" fillId="0" borderId="37" xfId="0" applyNumberFormat="1" applyBorder="1" applyProtection="1">
      <protection locked="0"/>
    </xf>
    <xf numFmtId="41" fontId="0" fillId="0" borderId="31" xfId="0" applyNumberFormat="1" applyBorder="1" applyProtection="1">
      <protection locked="0"/>
    </xf>
    <xf numFmtId="41" fontId="0" fillId="0" borderId="32" xfId="0" applyNumberFormat="1" applyBorder="1" applyProtection="1">
      <protection locked="0"/>
    </xf>
    <xf numFmtId="0" fontId="4" fillId="4" borderId="29" xfId="0" applyFont="1" applyFill="1" applyBorder="1" applyProtection="1"/>
    <xf numFmtId="41" fontId="5" fillId="0" borderId="38" xfId="0" applyNumberFormat="1" applyFont="1" applyBorder="1" applyProtection="1">
      <protection locked="0"/>
    </xf>
    <xf numFmtId="41" fontId="5" fillId="0" borderId="33" xfId="0" applyNumberFormat="1" applyFont="1" applyBorder="1" applyProtection="1">
      <protection locked="0"/>
    </xf>
    <xf numFmtId="41" fontId="0" fillId="0" borderId="39" xfId="0" applyNumberFormat="1" applyBorder="1" applyProtection="1">
      <protection locked="0"/>
    </xf>
    <xf numFmtId="41" fontId="0" fillId="0" borderId="40" xfId="0" applyNumberFormat="1" applyBorder="1" applyProtection="1">
      <protection locked="0"/>
    </xf>
    <xf numFmtId="41" fontId="0" fillId="0" borderId="38" xfId="0" applyNumberFormat="1" applyBorder="1" applyProtection="1">
      <protection locked="0"/>
    </xf>
    <xf numFmtId="41" fontId="5" fillId="0" borderId="37" xfId="0" applyNumberFormat="1" applyFont="1" applyBorder="1" applyProtection="1">
      <protection locked="0"/>
    </xf>
    <xf numFmtId="41" fontId="5" fillId="0" borderId="40" xfId="0" applyNumberFormat="1" applyFont="1" applyBorder="1" applyProtection="1">
      <protection locked="0"/>
    </xf>
    <xf numFmtId="4" fontId="4" fillId="3" borderId="42" xfId="0" applyNumberFormat="1" applyFont="1" applyFill="1" applyBorder="1" applyAlignment="1" applyProtection="1">
      <alignment horizontal="center" vertical="top" wrapText="1"/>
    </xf>
    <xf numFmtId="4" fontId="3" fillId="4" borderId="16" xfId="0" applyNumberFormat="1" applyFont="1" applyFill="1" applyBorder="1" applyProtection="1">
      <protection hidden="1"/>
    </xf>
    <xf numFmtId="4" fontId="3" fillId="4" borderId="16" xfId="0" applyNumberFormat="1" applyFont="1" applyFill="1" applyBorder="1" applyProtection="1">
      <protection locked="0"/>
    </xf>
    <xf numFmtId="4" fontId="3" fillId="0" borderId="41" xfId="0" applyNumberFormat="1" applyFont="1" applyBorder="1" applyAlignment="1" applyProtection="1">
      <alignment wrapText="1"/>
      <protection locked="0"/>
    </xf>
    <xf numFmtId="4" fontId="3" fillId="0" borderId="3" xfId="0" applyNumberFormat="1" applyFont="1" applyBorder="1" applyAlignment="1" applyProtection="1">
      <alignment wrapText="1"/>
      <protection locked="0"/>
    </xf>
    <xf numFmtId="4" fontId="3" fillId="0" borderId="41" xfId="0" applyNumberFormat="1" applyFont="1" applyBorder="1" applyProtection="1">
      <protection locked="0"/>
    </xf>
    <xf numFmtId="4" fontId="3" fillId="0" borderId="15" xfId="0" applyNumberFormat="1" applyFont="1" applyFill="1" applyBorder="1" applyProtection="1">
      <protection locked="0"/>
    </xf>
    <xf numFmtId="4" fontId="4" fillId="7" borderId="0" xfId="0" applyNumberFormat="1" applyFont="1" applyFill="1" applyBorder="1" applyAlignment="1" applyProtection="1">
      <alignment horizontal="center" vertical="top" wrapText="1"/>
    </xf>
    <xf numFmtId="4" fontId="3" fillId="7" borderId="0" xfId="0" applyNumberFormat="1" applyFont="1" applyFill="1" applyBorder="1" applyProtection="1">
      <protection hidden="1"/>
    </xf>
    <xf numFmtId="4" fontId="3" fillId="7" borderId="0" xfId="0" applyNumberFormat="1" applyFont="1" applyFill="1" applyBorder="1" applyProtection="1">
      <protection locked="0"/>
    </xf>
    <xf numFmtId="9" fontId="3" fillId="4" borderId="16" xfId="0" applyNumberFormat="1" applyFont="1" applyFill="1" applyBorder="1" applyProtection="1">
      <protection hidden="1"/>
    </xf>
    <xf numFmtId="0" fontId="9" fillId="4" borderId="44" xfId="0" applyFont="1" applyFill="1" applyBorder="1" applyAlignment="1" applyProtection="1">
      <alignment vertical="center" wrapText="1"/>
    </xf>
    <xf numFmtId="0" fontId="9" fillId="4" borderId="1" xfId="0" applyFont="1" applyFill="1" applyBorder="1" applyAlignment="1" applyProtection="1">
      <alignment vertical="center" wrapText="1"/>
    </xf>
    <xf numFmtId="0" fontId="9" fillId="4" borderId="2" xfId="0" applyFont="1" applyFill="1" applyBorder="1" applyAlignment="1" applyProtection="1">
      <alignment vertical="center" wrapText="1"/>
    </xf>
    <xf numFmtId="0" fontId="9" fillId="4" borderId="48" xfId="0" applyFont="1" applyFill="1" applyBorder="1" applyAlignment="1" applyProtection="1">
      <alignment vertical="center" wrapText="1"/>
    </xf>
    <xf numFmtId="41" fontId="0" fillId="0" borderId="52" xfId="0" applyNumberFormat="1" applyBorder="1" applyProtection="1">
      <protection locked="0"/>
    </xf>
    <xf numFmtId="41" fontId="0" fillId="0" borderId="53" xfId="0" applyNumberFormat="1" applyBorder="1" applyProtection="1">
      <protection locked="0"/>
    </xf>
    <xf numFmtId="41" fontId="0" fillId="0" borderId="54" xfId="0" applyNumberFormat="1" applyBorder="1" applyProtection="1">
      <protection locked="0"/>
    </xf>
    <xf numFmtId="41" fontId="0" fillId="0" borderId="55" xfId="0" applyNumberFormat="1" applyBorder="1" applyProtection="1">
      <protection locked="0"/>
    </xf>
    <xf numFmtId="0" fontId="5" fillId="0" borderId="26" xfId="0" applyFont="1" applyBorder="1" applyAlignment="1" applyProtection="1">
      <alignment wrapText="1"/>
      <protection locked="0"/>
    </xf>
    <xf numFmtId="0" fontId="0" fillId="6" borderId="0" xfId="0" applyFill="1" applyBorder="1" applyProtection="1">
      <protection locked="0"/>
    </xf>
    <xf numFmtId="0" fontId="10" fillId="0" borderId="46" xfId="0" applyFont="1" applyBorder="1" applyProtection="1">
      <protection locked="0"/>
    </xf>
    <xf numFmtId="0" fontId="10" fillId="0" borderId="47" xfId="0" applyFont="1" applyBorder="1" applyProtection="1">
      <protection locked="0"/>
    </xf>
    <xf numFmtId="0" fontId="8" fillId="4" borderId="43" xfId="0" applyFont="1" applyFill="1" applyBorder="1" applyAlignment="1" applyProtection="1">
      <alignment vertical="center"/>
    </xf>
    <xf numFmtId="0" fontId="0" fillId="0" borderId="0" xfId="0" applyProtection="1"/>
    <xf numFmtId="0" fontId="10" fillId="6" borderId="0" xfId="0" applyFont="1" applyFill="1" applyProtection="1"/>
    <xf numFmtId="0" fontId="11" fillId="6" borderId="0" xfId="0" applyFont="1" applyFill="1" applyAlignment="1" applyProtection="1">
      <alignment vertical="center"/>
    </xf>
    <xf numFmtId="4" fontId="6" fillId="7" borderId="0" xfId="0" applyNumberFormat="1" applyFont="1" applyFill="1" applyBorder="1" applyAlignment="1" applyProtection="1">
      <protection locked="0"/>
    </xf>
    <xf numFmtId="4" fontId="6" fillId="0" borderId="29" xfId="0" applyNumberFormat="1" applyFont="1" applyBorder="1" applyProtection="1">
      <protection locked="0"/>
    </xf>
    <xf numFmtId="4" fontId="3" fillId="4" borderId="16" xfId="0" applyNumberFormat="1" applyFont="1" applyFill="1" applyBorder="1" applyProtection="1">
      <protection locked="0" hidden="1"/>
    </xf>
    <xf numFmtId="4" fontId="3" fillId="4" borderId="15" xfId="0" applyNumberFormat="1" applyFont="1" applyFill="1" applyBorder="1" applyProtection="1">
      <protection locked="0" hidden="1"/>
    </xf>
    <xf numFmtId="4" fontId="3" fillId="7" borderId="0" xfId="0" applyNumberFormat="1" applyFont="1" applyFill="1" applyBorder="1" applyProtection="1">
      <protection locked="0" hidden="1"/>
    </xf>
    <xf numFmtId="4" fontId="3" fillId="2" borderId="41" xfId="0" applyNumberFormat="1" applyFont="1" applyFill="1" applyBorder="1" applyProtection="1">
      <protection locked="0" hidden="1"/>
    </xf>
    <xf numFmtId="0" fontId="0" fillId="6" borderId="0" xfId="0" applyFill="1" applyProtection="1">
      <protection locked="0" hidden="1"/>
    </xf>
    <xf numFmtId="0" fontId="0" fillId="0" borderId="0" xfId="0" applyProtection="1">
      <protection locked="0" hidden="1"/>
    </xf>
    <xf numFmtId="4" fontId="3" fillId="0" borderId="29" xfId="0" applyNumberFormat="1" applyFont="1" applyBorder="1" applyProtection="1">
      <protection locked="0"/>
    </xf>
    <xf numFmtId="4" fontId="3" fillId="0" borderId="41" xfId="0" applyNumberFormat="1" applyFont="1" applyBorder="1" applyProtection="1">
      <protection locked="0" hidden="1"/>
    </xf>
    <xf numFmtId="4" fontId="3" fillId="6" borderId="15" xfId="0" applyNumberFormat="1" applyFont="1" applyFill="1" applyBorder="1" applyProtection="1">
      <protection locked="0" hidden="1"/>
    </xf>
    <xf numFmtId="4" fontId="3" fillId="0" borderId="4" xfId="0" applyNumberFormat="1" applyFont="1" applyBorder="1" applyProtection="1">
      <protection locked="0" hidden="1"/>
    </xf>
    <xf numFmtId="4" fontId="0" fillId="6" borderId="0" xfId="0" applyNumberFormat="1" applyFill="1" applyProtection="1">
      <protection locked="0"/>
    </xf>
    <xf numFmtId="0" fontId="0" fillId="0" borderId="0" xfId="0" applyBorder="1" applyProtection="1">
      <protection locked="0"/>
    </xf>
    <xf numFmtId="0" fontId="0" fillId="7" borderId="0" xfId="0" applyFill="1" applyBorder="1" applyProtection="1">
      <protection locked="0"/>
    </xf>
    <xf numFmtId="4" fontId="6" fillId="4" borderId="18" xfId="0" applyNumberFormat="1" applyFont="1" applyFill="1" applyBorder="1" applyAlignment="1" applyProtection="1"/>
    <xf numFmtId="4" fontId="6" fillId="7" borderId="0" xfId="0" applyNumberFormat="1" applyFont="1" applyFill="1" applyBorder="1" applyAlignment="1" applyProtection="1"/>
    <xf numFmtId="4" fontId="6" fillId="3" borderId="21" xfId="0" applyNumberFormat="1" applyFont="1" applyFill="1" applyBorder="1" applyAlignment="1" applyProtection="1">
      <alignment horizontal="left" vertical="top" wrapText="1"/>
    </xf>
    <xf numFmtId="4" fontId="3" fillId="4" borderId="16" xfId="0" applyNumberFormat="1" applyFont="1" applyFill="1" applyBorder="1" applyProtection="1"/>
    <xf numFmtId="9" fontId="3" fillId="4" borderId="16" xfId="0" applyNumberFormat="1" applyFont="1" applyFill="1" applyBorder="1" applyProtection="1"/>
    <xf numFmtId="4" fontId="3" fillId="4" borderId="15" xfId="0" applyNumberFormat="1" applyFont="1" applyFill="1" applyBorder="1" applyProtection="1"/>
    <xf numFmtId="4" fontId="3" fillId="7" borderId="0" xfId="0" applyNumberFormat="1" applyFont="1" applyFill="1" applyBorder="1" applyProtection="1"/>
    <xf numFmtId="0" fontId="6" fillId="5" borderId="12" xfId="0" applyFont="1" applyFill="1" applyBorder="1" applyAlignment="1" applyProtection="1">
      <alignment wrapText="1"/>
    </xf>
    <xf numFmtId="4" fontId="6" fillId="4" borderId="12" xfId="0" applyNumberFormat="1" applyFont="1" applyFill="1" applyBorder="1" applyProtection="1"/>
    <xf numFmtId="9" fontId="6" fillId="4" borderId="12" xfId="0" applyNumberFormat="1" applyFont="1" applyFill="1" applyBorder="1" applyProtection="1"/>
    <xf numFmtId="4" fontId="6" fillId="4" borderId="24" xfId="0" applyNumberFormat="1" applyFont="1" applyFill="1" applyBorder="1" applyProtection="1"/>
    <xf numFmtId="4" fontId="6" fillId="7" borderId="0" xfId="0" applyNumberFormat="1" applyFont="1" applyFill="1" applyBorder="1" applyProtection="1"/>
    <xf numFmtId="0" fontId="10" fillId="0" borderId="57" xfId="0" applyFont="1" applyBorder="1" applyAlignment="1" applyProtection="1">
      <alignment horizontal="center" vertical="center"/>
      <protection locked="0"/>
    </xf>
    <xf numFmtId="0" fontId="10" fillId="0" borderId="58" xfId="0" applyFont="1" applyBorder="1" applyAlignment="1" applyProtection="1">
      <alignment horizontal="center" vertical="center"/>
      <protection locked="0"/>
    </xf>
    <xf numFmtId="0" fontId="10" fillId="0" borderId="59" xfId="0" applyFont="1" applyBorder="1" applyAlignment="1" applyProtection="1">
      <alignment horizontal="center" vertical="center"/>
      <protection locked="0"/>
    </xf>
    <xf numFmtId="0" fontId="10" fillId="4" borderId="61" xfId="0" applyFont="1" applyFill="1" applyBorder="1" applyProtection="1"/>
    <xf numFmtId="4" fontId="6" fillId="3" borderId="17" xfId="0" applyNumberFormat="1" applyFont="1" applyFill="1" applyBorder="1" applyAlignment="1" applyProtection="1">
      <alignment horizontal="left" vertical="top" wrapText="1"/>
    </xf>
    <xf numFmtId="9" fontId="6" fillId="4" borderId="21" xfId="0" applyNumberFormat="1" applyFont="1" applyFill="1" applyBorder="1" applyAlignment="1" applyProtection="1"/>
    <xf numFmtId="9" fontId="6" fillId="4" borderId="43" xfId="0" applyNumberFormat="1" applyFont="1" applyFill="1" applyBorder="1" applyProtection="1"/>
    <xf numFmtId="4" fontId="6" fillId="3" borderId="43" xfId="0" applyNumberFormat="1" applyFont="1" applyFill="1" applyBorder="1" applyAlignment="1" applyProtection="1">
      <alignment horizontal="center" vertical="center" wrapText="1"/>
    </xf>
    <xf numFmtId="0" fontId="10" fillId="0" borderId="46" xfId="0" applyFont="1" applyBorder="1" applyAlignment="1" applyProtection="1">
      <alignment horizontal="center" vertical="center"/>
      <protection locked="0"/>
    </xf>
    <xf numFmtId="0" fontId="10" fillId="0" borderId="60" xfId="0" applyFont="1" applyBorder="1" applyAlignment="1" applyProtection="1">
      <alignment horizontal="center" vertical="center"/>
    </xf>
    <xf numFmtId="0" fontId="10" fillId="0" borderId="62" xfId="0" applyFont="1" applyBorder="1" applyAlignment="1" applyProtection="1">
      <alignment horizontal="center" vertical="center"/>
    </xf>
    <xf numFmtId="0" fontId="10" fillId="0" borderId="61" xfId="0" applyFont="1" applyBorder="1" applyAlignment="1" applyProtection="1">
      <alignment horizontal="center" vertical="center"/>
    </xf>
    <xf numFmtId="164" fontId="10" fillId="0" borderId="60" xfId="0" applyNumberFormat="1" applyFont="1" applyBorder="1" applyAlignment="1" applyProtection="1">
      <alignment horizontal="center" vertical="center"/>
    </xf>
    <xf numFmtId="164" fontId="10" fillId="0" borderId="61" xfId="0" applyNumberFormat="1" applyFont="1" applyBorder="1" applyAlignment="1" applyProtection="1">
      <alignment horizontal="center" vertical="center"/>
    </xf>
    <xf numFmtId="9" fontId="3" fillId="4" borderId="50" xfId="0" applyNumberFormat="1" applyFont="1" applyFill="1" applyBorder="1" applyProtection="1"/>
    <xf numFmtId="0" fontId="5" fillId="5" borderId="1" xfId="0" applyFont="1" applyFill="1" applyBorder="1" applyAlignment="1" applyProtection="1">
      <alignment wrapText="1"/>
    </xf>
    <xf numFmtId="0" fontId="5" fillId="5" borderId="2" xfId="0" applyFont="1" applyFill="1" applyBorder="1" applyAlignment="1" applyProtection="1">
      <alignment wrapText="1"/>
    </xf>
    <xf numFmtId="4" fontId="4" fillId="3" borderId="48" xfId="0" applyNumberFormat="1" applyFont="1" applyFill="1" applyBorder="1" applyAlignment="1" applyProtection="1">
      <alignment horizontal="center" vertical="top" wrapText="1"/>
    </xf>
    <xf numFmtId="0" fontId="10" fillId="0" borderId="67" xfId="0" applyFont="1" applyBorder="1" applyAlignment="1" applyProtection="1">
      <alignment horizontal="center" vertical="center"/>
      <protection locked="0"/>
    </xf>
    <xf numFmtId="14" fontId="10" fillId="0" borderId="46" xfId="0" applyNumberFormat="1" applyFont="1" applyBorder="1" applyAlignment="1" applyProtection="1">
      <alignment horizontal="center" vertical="center"/>
      <protection locked="0"/>
    </xf>
    <xf numFmtId="0" fontId="10" fillId="0" borderId="2" xfId="0" applyFont="1" applyBorder="1" applyAlignment="1" applyProtection="1">
      <alignment horizontal="center" vertical="center"/>
    </xf>
    <xf numFmtId="0" fontId="10" fillId="0" borderId="65" xfId="0" applyFont="1" applyBorder="1" applyAlignment="1" applyProtection="1">
      <alignment horizontal="center" vertical="center"/>
    </xf>
    <xf numFmtId="0" fontId="10" fillId="0" borderId="47" xfId="0" applyFont="1" applyBorder="1" applyAlignment="1" applyProtection="1">
      <alignment horizontal="center" vertical="center"/>
    </xf>
    <xf numFmtId="0" fontId="10" fillId="4" borderId="68" xfId="0" applyFont="1" applyFill="1" applyBorder="1" applyProtection="1"/>
    <xf numFmtId="0" fontId="10" fillId="4" borderId="69" xfId="0" applyFont="1" applyFill="1" applyBorder="1" applyProtection="1"/>
    <xf numFmtId="0" fontId="10" fillId="4" borderId="70" xfId="0" applyFont="1" applyFill="1" applyBorder="1" applyProtection="1"/>
    <xf numFmtId="0" fontId="6" fillId="3" borderId="21" xfId="0" applyNumberFormat="1" applyFont="1" applyFill="1" applyBorder="1" applyAlignment="1" applyProtection="1">
      <alignment horizontal="left" vertical="top" wrapText="1"/>
    </xf>
    <xf numFmtId="0" fontId="5" fillId="5" borderId="63" xfId="0" applyNumberFormat="1" applyFont="1" applyFill="1" applyBorder="1" applyAlignment="1" applyProtection="1">
      <alignment wrapText="1"/>
    </xf>
    <xf numFmtId="0" fontId="5" fillId="5" borderId="50" xfId="0" applyNumberFormat="1" applyFont="1" applyFill="1" applyBorder="1" applyAlignment="1" applyProtection="1">
      <alignment wrapText="1"/>
    </xf>
    <xf numFmtId="0" fontId="6" fillId="5" borderId="43" xfId="0" applyNumberFormat="1" applyFont="1" applyFill="1" applyBorder="1" applyAlignment="1" applyProtection="1">
      <alignment wrapText="1"/>
    </xf>
    <xf numFmtId="9" fontId="3" fillId="4" borderId="15" xfId="0" applyNumberFormat="1" applyFont="1" applyFill="1" applyBorder="1" applyProtection="1">
      <protection locked="0" hidden="1"/>
    </xf>
    <xf numFmtId="9" fontId="3" fillId="4" borderId="15" xfId="0" applyNumberFormat="1" applyFont="1" applyFill="1" applyBorder="1" applyProtection="1">
      <protection locked="0"/>
    </xf>
    <xf numFmtId="9" fontId="3" fillId="4" borderId="15" xfId="0" applyNumberFormat="1" applyFont="1" applyFill="1" applyBorder="1" applyProtection="1">
      <protection hidden="1"/>
    </xf>
    <xf numFmtId="9" fontId="3" fillId="4" borderId="15" xfId="0" applyNumberFormat="1" applyFont="1" applyFill="1" applyBorder="1" applyProtection="1"/>
    <xf numFmtId="9" fontId="6" fillId="4" borderId="24" xfId="0" applyNumberFormat="1" applyFont="1" applyFill="1" applyBorder="1" applyProtection="1"/>
    <xf numFmtId="4" fontId="12" fillId="3" borderId="42" xfId="0" applyNumberFormat="1" applyFont="1" applyFill="1" applyBorder="1" applyAlignment="1" applyProtection="1">
      <alignment horizontal="center" vertical="top" textRotation="90" wrapText="1"/>
    </xf>
    <xf numFmtId="4" fontId="12" fillId="3" borderId="49" xfId="0" applyNumberFormat="1" applyFont="1" applyFill="1" applyBorder="1" applyAlignment="1" applyProtection="1">
      <alignment horizontal="center" vertical="top" textRotation="90" wrapText="1"/>
    </xf>
    <xf numFmtId="0" fontId="7" fillId="0" borderId="4" xfId="0" applyNumberFormat="1" applyFont="1" applyBorder="1" applyAlignment="1" applyProtection="1">
      <alignment wrapText="1"/>
      <protection hidden="1"/>
    </xf>
    <xf numFmtId="0" fontId="7" fillId="0" borderId="4" xfId="0" applyFont="1" applyBorder="1" applyAlignment="1" applyProtection="1">
      <alignment wrapText="1"/>
      <protection hidden="1"/>
    </xf>
    <xf numFmtId="0" fontId="5" fillId="5" borderId="1" xfId="0" applyNumberFormat="1" applyFont="1" applyFill="1" applyBorder="1" applyAlignment="1" applyProtection="1">
      <alignment wrapText="1"/>
    </xf>
    <xf numFmtId="0" fontId="7" fillId="0" borderId="50" xfId="0" applyNumberFormat="1" applyFont="1" applyBorder="1" applyAlignment="1" applyProtection="1">
      <alignment wrapText="1"/>
    </xf>
    <xf numFmtId="0" fontId="7" fillId="0" borderId="50" xfId="0" applyFont="1" applyBorder="1" applyAlignment="1" applyProtection="1">
      <alignment wrapText="1"/>
    </xf>
    <xf numFmtId="0" fontId="5" fillId="5" borderId="2" xfId="0" applyNumberFormat="1" applyFont="1" applyFill="1" applyBorder="1" applyAlignment="1" applyProtection="1">
      <alignment wrapText="1"/>
    </xf>
    <xf numFmtId="0" fontId="5" fillId="5" borderId="16" xfId="0" applyNumberFormat="1" applyFont="1" applyFill="1" applyBorder="1" applyAlignment="1" applyProtection="1">
      <alignment wrapText="1"/>
    </xf>
    <xf numFmtId="0" fontId="5" fillId="5" borderId="16" xfId="0" applyFont="1" applyFill="1" applyBorder="1" applyAlignment="1" applyProtection="1">
      <alignment wrapText="1"/>
    </xf>
    <xf numFmtId="0" fontId="5" fillId="5" borderId="51" xfId="0" applyNumberFormat="1" applyFont="1" applyFill="1" applyBorder="1" applyAlignment="1" applyProtection="1">
      <alignment wrapText="1"/>
    </xf>
    <xf numFmtId="0" fontId="5" fillId="5" borderId="51" xfId="0" applyFont="1" applyFill="1" applyBorder="1" applyAlignment="1" applyProtection="1">
      <alignment wrapText="1"/>
    </xf>
    <xf numFmtId="0" fontId="0" fillId="0" borderId="0" xfId="0" applyProtection="1">
      <protection hidden="1"/>
    </xf>
    <xf numFmtId="4" fontId="6" fillId="5" borderId="14" xfId="0" applyNumberFormat="1" applyFont="1" applyFill="1" applyBorder="1" applyProtection="1"/>
    <xf numFmtId="4" fontId="4" fillId="3" borderId="2" xfId="0" applyNumberFormat="1" applyFont="1" applyFill="1" applyBorder="1" applyAlignment="1" applyProtection="1">
      <alignment horizontal="center" vertical="top" wrapText="1"/>
    </xf>
    <xf numFmtId="4" fontId="8" fillId="4" borderId="18" xfId="0" applyNumberFormat="1" applyFont="1" applyFill="1" applyBorder="1" applyAlignment="1" applyProtection="1">
      <alignment horizontal="left" vertical="top" wrapText="1"/>
    </xf>
    <xf numFmtId="14" fontId="8" fillId="4" borderId="12" xfId="0" applyNumberFormat="1" applyFont="1" applyFill="1" applyBorder="1" applyAlignment="1" applyProtection="1">
      <alignment horizontal="left" vertical="top" wrapText="1"/>
    </xf>
    <xf numFmtId="0" fontId="5" fillId="5" borderId="2" xfId="0" applyFont="1" applyFill="1" applyBorder="1" applyAlignment="1" applyProtection="1"/>
    <xf numFmtId="0" fontId="4" fillId="5" borderId="2" xfId="0" applyFont="1" applyFill="1" applyBorder="1" applyAlignment="1" applyProtection="1">
      <alignment wrapText="1"/>
    </xf>
    <xf numFmtId="4" fontId="4" fillId="3" borderId="0" xfId="0" applyNumberFormat="1" applyFont="1" applyFill="1" applyBorder="1" applyAlignment="1" applyProtection="1">
      <alignment horizontal="center" vertical="top" wrapText="1"/>
    </xf>
    <xf numFmtId="4" fontId="6" fillId="4" borderId="12" xfId="0" applyNumberFormat="1" applyFont="1" applyFill="1" applyBorder="1" applyAlignment="1" applyProtection="1"/>
    <xf numFmtId="9" fontId="6" fillId="4" borderId="12" xfId="0" applyNumberFormat="1" applyFont="1" applyFill="1" applyBorder="1" applyAlignment="1" applyProtection="1"/>
    <xf numFmtId="9" fontId="6" fillId="4" borderId="43" xfId="0" applyNumberFormat="1" applyFont="1" applyFill="1" applyBorder="1" applyAlignment="1" applyProtection="1"/>
    <xf numFmtId="0" fontId="7" fillId="0" borderId="0" xfId="0" applyNumberFormat="1" applyFont="1" applyBorder="1" applyAlignment="1" applyProtection="1">
      <alignment wrapText="1"/>
      <protection hidden="1"/>
    </xf>
    <xf numFmtId="0" fontId="7" fillId="0" borderId="0" xfId="0" applyFont="1" applyBorder="1" applyAlignment="1" applyProtection="1">
      <alignment wrapText="1"/>
      <protection hidden="1"/>
    </xf>
    <xf numFmtId="4" fontId="3" fillId="4" borderId="17" xfId="0" applyNumberFormat="1" applyFont="1" applyFill="1" applyBorder="1" applyProtection="1">
      <protection hidden="1"/>
    </xf>
    <xf numFmtId="9" fontId="3" fillId="4" borderId="17" xfId="0" applyNumberFormat="1" applyFont="1" applyFill="1" applyBorder="1" applyProtection="1">
      <protection hidden="1"/>
    </xf>
    <xf numFmtId="0" fontId="6" fillId="3" borderId="12" xfId="0" applyNumberFormat="1" applyFont="1" applyFill="1" applyBorder="1" applyAlignment="1" applyProtection="1">
      <alignment horizontal="left" vertical="top" wrapText="1"/>
    </xf>
    <xf numFmtId="4" fontId="6" fillId="3" borderId="24" xfId="0" applyNumberFormat="1" applyFont="1" applyFill="1" applyBorder="1" applyAlignment="1" applyProtection="1">
      <alignment horizontal="left" vertical="top" wrapText="1"/>
    </xf>
    <xf numFmtId="4" fontId="3" fillId="4" borderId="71" xfId="0" applyNumberFormat="1" applyFont="1" applyFill="1" applyBorder="1" applyProtection="1">
      <protection hidden="1"/>
    </xf>
    <xf numFmtId="9" fontId="3" fillId="4" borderId="71" xfId="0" applyNumberFormat="1" applyFont="1" applyFill="1" applyBorder="1" applyProtection="1">
      <protection hidden="1"/>
    </xf>
    <xf numFmtId="4" fontId="3" fillId="4" borderId="71" xfId="0" applyNumberFormat="1" applyFont="1" applyFill="1" applyBorder="1" applyProtection="1">
      <protection locked="0" hidden="1"/>
    </xf>
    <xf numFmtId="4" fontId="6" fillId="7" borderId="13" xfId="0" applyNumberFormat="1" applyFont="1" applyFill="1" applyBorder="1" applyAlignment="1" applyProtection="1"/>
    <xf numFmtId="4" fontId="6" fillId="7" borderId="14" xfId="0" applyNumberFormat="1" applyFont="1" applyFill="1" applyBorder="1" applyAlignment="1" applyProtection="1"/>
    <xf numFmtId="4" fontId="3" fillId="4" borderId="17" xfId="0" applyNumberFormat="1" applyFont="1" applyFill="1" applyBorder="1" applyProtection="1">
      <protection locked="0" hidden="1"/>
    </xf>
    <xf numFmtId="9" fontId="3" fillId="4" borderId="71" xfId="0" applyNumberFormat="1" applyFont="1" applyFill="1" applyBorder="1" applyProtection="1">
      <protection locked="0" hidden="1"/>
    </xf>
    <xf numFmtId="4" fontId="4" fillId="3" borderId="15" xfId="0" applyNumberFormat="1" applyFont="1" applyFill="1" applyBorder="1" applyAlignment="1" applyProtection="1">
      <alignment horizontal="center" vertical="top" wrapText="1"/>
    </xf>
    <xf numFmtId="4" fontId="12" fillId="3" borderId="15" xfId="0" applyNumberFormat="1" applyFont="1" applyFill="1" applyBorder="1" applyAlignment="1" applyProtection="1">
      <alignment horizontal="center" vertical="top" textRotation="90" wrapText="1"/>
    </xf>
    <xf numFmtId="4" fontId="12" fillId="3" borderId="47" xfId="0" applyNumberFormat="1" applyFont="1" applyFill="1" applyBorder="1" applyAlignment="1" applyProtection="1">
      <alignment horizontal="center" vertical="top" textRotation="90" wrapText="1"/>
    </xf>
    <xf numFmtId="9" fontId="6" fillId="4" borderId="70" xfId="0" applyNumberFormat="1" applyFont="1" applyFill="1" applyBorder="1" applyProtection="1"/>
    <xf numFmtId="4" fontId="3" fillId="4" borderId="17" xfId="0" applyNumberFormat="1" applyFont="1" applyFill="1" applyBorder="1" applyProtection="1"/>
    <xf numFmtId="9" fontId="3" fillId="4" borderId="17" xfId="0" applyNumberFormat="1" applyFont="1" applyFill="1" applyBorder="1" applyProtection="1"/>
    <xf numFmtId="0" fontId="7" fillId="0" borderId="22" xfId="0" applyNumberFormat="1" applyFont="1" applyBorder="1" applyAlignment="1" applyProtection="1">
      <alignment wrapText="1"/>
    </xf>
    <xf numFmtId="0" fontId="7" fillId="0" borderId="22" xfId="0" applyFont="1" applyBorder="1" applyAlignment="1" applyProtection="1">
      <alignment wrapText="1"/>
    </xf>
    <xf numFmtId="0" fontId="6" fillId="3" borderId="43" xfId="0" applyNumberFormat="1" applyFont="1" applyFill="1" applyBorder="1" applyAlignment="1" applyProtection="1">
      <alignment horizontal="left" vertical="top" wrapText="1"/>
    </xf>
    <xf numFmtId="4" fontId="6" fillId="3" borderId="43" xfId="0" applyNumberFormat="1" applyFont="1" applyFill="1" applyBorder="1" applyAlignment="1" applyProtection="1">
      <alignment horizontal="left" vertical="top" wrapText="1"/>
    </xf>
    <xf numFmtId="4" fontId="3" fillId="4" borderId="71" xfId="0" applyNumberFormat="1" applyFont="1" applyFill="1" applyBorder="1" applyProtection="1"/>
    <xf numFmtId="9" fontId="3" fillId="4" borderId="71" xfId="0" applyNumberFormat="1" applyFont="1" applyFill="1" applyBorder="1" applyProtection="1"/>
    <xf numFmtId="4" fontId="3" fillId="4" borderId="71" xfId="0" applyNumberFormat="1" applyFont="1" applyFill="1" applyBorder="1" applyProtection="1">
      <protection locked="0"/>
    </xf>
    <xf numFmtId="4" fontId="6" fillId="4" borderId="13" xfId="0" applyNumberFormat="1" applyFont="1" applyFill="1" applyBorder="1" applyAlignment="1" applyProtection="1"/>
    <xf numFmtId="9" fontId="6" fillId="4" borderId="13" xfId="0" applyNumberFormat="1" applyFont="1" applyFill="1" applyBorder="1" applyAlignment="1" applyProtection="1"/>
    <xf numFmtId="9" fontId="6" fillId="4" borderId="14" xfId="0" applyNumberFormat="1" applyFont="1" applyFill="1" applyBorder="1" applyAlignment="1" applyProtection="1"/>
    <xf numFmtId="0" fontId="7" fillId="0" borderId="22" xfId="0" applyNumberFormat="1" applyFont="1" applyBorder="1" applyAlignment="1" applyProtection="1">
      <alignment wrapText="1"/>
      <protection hidden="1"/>
    </xf>
    <xf numFmtId="0" fontId="7" fillId="0" borderId="22" xfId="0" applyFont="1" applyBorder="1" applyAlignment="1" applyProtection="1">
      <alignment wrapText="1"/>
      <protection hidden="1"/>
    </xf>
    <xf numFmtId="0" fontId="10" fillId="0" borderId="45" xfId="0" applyFont="1" applyBorder="1" applyAlignment="1" applyProtection="1">
      <alignment wrapText="1"/>
      <protection locked="0"/>
    </xf>
    <xf numFmtId="0" fontId="5" fillId="5" borderId="1" xfId="0" applyFont="1" applyFill="1" applyBorder="1" applyAlignment="1" applyProtection="1"/>
    <xf numFmtId="0" fontId="10" fillId="0" borderId="63" xfId="0" applyNumberFormat="1" applyFont="1" applyBorder="1" applyAlignment="1" applyProtection="1">
      <alignment horizontal="center" vertical="center"/>
      <protection locked="0"/>
    </xf>
    <xf numFmtId="0" fontId="16" fillId="6" borderId="0" xfId="0" applyFont="1" applyFill="1" applyProtection="1">
      <protection locked="0"/>
    </xf>
    <xf numFmtId="164" fontId="10" fillId="0" borderId="62" xfId="0" applyNumberFormat="1" applyFont="1" applyBorder="1" applyAlignment="1" applyProtection="1">
      <alignment horizontal="center" vertical="center"/>
    </xf>
    <xf numFmtId="1" fontId="10" fillId="0" borderId="1" xfId="0" applyNumberFormat="1" applyFont="1" applyBorder="1" applyAlignment="1" applyProtection="1">
      <alignment horizontal="center" vertical="center"/>
      <protection locked="0"/>
    </xf>
    <xf numFmtId="1" fontId="10" fillId="0" borderId="58" xfId="0" applyNumberFormat="1" applyFont="1" applyBorder="1" applyAlignment="1" applyProtection="1">
      <alignment horizontal="center" vertical="center"/>
      <protection locked="0"/>
    </xf>
    <xf numFmtId="1" fontId="10" fillId="0" borderId="72" xfId="0" applyNumberFormat="1"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9" fillId="4" borderId="62" xfId="0" applyFont="1" applyFill="1" applyBorder="1" applyAlignment="1" applyProtection="1">
      <alignment horizontal="right"/>
    </xf>
    <xf numFmtId="1" fontId="9" fillId="4" borderId="62" xfId="0" applyNumberFormat="1" applyFont="1" applyFill="1" applyBorder="1" applyProtection="1"/>
    <xf numFmtId="0" fontId="9" fillId="4" borderId="60" xfId="0" applyFont="1" applyFill="1" applyBorder="1" applyProtection="1"/>
    <xf numFmtId="0" fontId="9" fillId="4" borderId="61" xfId="0" applyFont="1" applyFill="1" applyBorder="1" applyProtection="1"/>
    <xf numFmtId="0" fontId="18" fillId="4" borderId="73" xfId="0" applyFont="1" applyFill="1" applyBorder="1" applyAlignment="1" applyProtection="1">
      <alignment horizontal="center" vertical="center" wrapText="1"/>
    </xf>
    <xf numFmtId="0" fontId="18" fillId="4" borderId="6" xfId="0" applyFont="1" applyFill="1" applyBorder="1" applyAlignment="1" applyProtection="1">
      <alignment horizontal="center" vertical="center" wrapText="1"/>
    </xf>
    <xf numFmtId="0" fontId="18" fillId="4" borderId="74" xfId="0" applyFont="1" applyFill="1" applyBorder="1" applyAlignment="1" applyProtection="1">
      <alignment horizontal="center" vertical="center" wrapText="1"/>
    </xf>
    <xf numFmtId="0" fontId="18" fillId="4" borderId="20" xfId="0" applyFont="1" applyFill="1" applyBorder="1" applyAlignment="1" applyProtection="1">
      <alignment horizontal="center" vertical="center" wrapText="1"/>
    </xf>
    <xf numFmtId="0" fontId="18" fillId="4" borderId="22" xfId="0" applyFont="1" applyFill="1" applyBorder="1" applyAlignment="1" applyProtection="1">
      <alignment horizontal="center" vertical="center" wrapText="1"/>
    </xf>
    <xf numFmtId="0" fontId="19" fillId="4" borderId="22" xfId="0" applyFont="1" applyFill="1" applyBorder="1" applyAlignment="1" applyProtection="1">
      <alignment horizontal="center" vertical="center" wrapText="1"/>
    </xf>
    <xf numFmtId="0" fontId="20" fillId="4" borderId="63" xfId="0" applyNumberFormat="1" applyFont="1" applyFill="1" applyBorder="1" applyAlignment="1" applyProtection="1">
      <alignment horizontal="center" vertical="center"/>
      <protection locked="0"/>
    </xf>
    <xf numFmtId="0" fontId="20" fillId="4" borderId="50" xfId="0" applyNumberFormat="1" applyFont="1" applyFill="1" applyBorder="1" applyAlignment="1" applyProtection="1">
      <alignment horizontal="center" vertical="center"/>
      <protection locked="0"/>
    </xf>
    <xf numFmtId="0" fontId="20" fillId="4" borderId="51" xfId="0" applyNumberFormat="1" applyFont="1" applyFill="1" applyBorder="1" applyAlignment="1" applyProtection="1">
      <alignment horizontal="center" vertical="center"/>
      <protection locked="0"/>
    </xf>
    <xf numFmtId="164" fontId="20" fillId="4" borderId="62" xfId="0" applyNumberFormat="1" applyFont="1" applyFill="1" applyBorder="1" applyAlignment="1" applyProtection="1">
      <alignment horizontal="center" vertical="center"/>
    </xf>
    <xf numFmtId="0" fontId="19" fillId="4" borderId="62" xfId="0" applyFont="1" applyFill="1" applyBorder="1" applyAlignment="1" applyProtection="1">
      <alignment horizontal="right"/>
    </xf>
    <xf numFmtId="0" fontId="20" fillId="4" borderId="63" xfId="0" applyNumberFormat="1" applyFont="1" applyFill="1" applyBorder="1" applyAlignment="1" applyProtection="1">
      <alignment horizontal="center" vertical="center"/>
    </xf>
    <xf numFmtId="0" fontId="10" fillId="0" borderId="63" xfId="0" applyNumberFormat="1" applyFont="1" applyBorder="1" applyAlignment="1" applyProtection="1">
      <alignment horizontal="center" vertical="center" wrapText="1"/>
      <protection locked="0"/>
    </xf>
    <xf numFmtId="0" fontId="10" fillId="0" borderId="50" xfId="0" applyNumberFormat="1" applyFont="1" applyBorder="1" applyAlignment="1" applyProtection="1">
      <alignment horizontal="center" vertical="center" wrapText="1"/>
      <protection locked="0"/>
    </xf>
    <xf numFmtId="0" fontId="10" fillId="0" borderId="51" xfId="0" applyNumberFormat="1" applyFont="1" applyBorder="1" applyAlignment="1" applyProtection="1">
      <alignment horizontal="center" vertical="center" wrapText="1"/>
      <protection locked="0"/>
    </xf>
    <xf numFmtId="0" fontId="22" fillId="4" borderId="22" xfId="0" applyFont="1" applyFill="1" applyBorder="1" applyAlignment="1" applyProtection="1">
      <alignment horizontal="center" vertical="center" wrapText="1"/>
    </xf>
    <xf numFmtId="0" fontId="21" fillId="0" borderId="3" xfId="0" applyFont="1" applyBorder="1" applyAlignment="1" applyProtection="1">
      <alignment horizontal="center" vertical="center"/>
      <protection locked="0"/>
    </xf>
    <xf numFmtId="0" fontId="21" fillId="0" borderId="58" xfId="0" applyFont="1" applyBorder="1" applyAlignment="1" applyProtection="1">
      <alignment horizontal="center" vertical="center"/>
      <protection locked="0"/>
    </xf>
    <xf numFmtId="0" fontId="21" fillId="0" borderId="46" xfId="0" applyFont="1" applyBorder="1" applyAlignment="1" applyProtection="1">
      <alignment horizontal="center" vertical="center"/>
      <protection locked="0"/>
    </xf>
    <xf numFmtId="0" fontId="21" fillId="0" borderId="59" xfId="0" applyFont="1" applyBorder="1" applyAlignment="1" applyProtection="1">
      <alignment horizontal="center" vertical="center"/>
      <protection locked="0"/>
    </xf>
    <xf numFmtId="0" fontId="21" fillId="0" borderId="63" xfId="0" applyNumberFormat="1" applyFont="1" applyBorder="1" applyAlignment="1" applyProtection="1">
      <alignment horizontal="center" vertical="center"/>
      <protection locked="0"/>
    </xf>
    <xf numFmtId="0" fontId="21" fillId="0" borderId="50" xfId="0" applyNumberFormat="1" applyFont="1" applyBorder="1" applyAlignment="1" applyProtection="1">
      <alignment horizontal="center" vertical="center"/>
      <protection locked="0"/>
    </xf>
    <xf numFmtId="0" fontId="23" fillId="4" borderId="50" xfId="0" applyNumberFormat="1" applyFont="1" applyFill="1" applyBorder="1" applyAlignment="1" applyProtection="1">
      <alignment horizontal="center" vertical="center"/>
      <protection locked="0"/>
    </xf>
    <xf numFmtId="0" fontId="21" fillId="5" borderId="65" xfId="0" applyNumberFormat="1" applyFont="1" applyFill="1" applyBorder="1" applyAlignment="1" applyProtection="1">
      <alignment horizontal="center" vertical="center"/>
      <protection locked="0"/>
    </xf>
    <xf numFmtId="0" fontId="22" fillId="4" borderId="20" xfId="0" applyFont="1" applyFill="1" applyBorder="1" applyAlignment="1" applyProtection="1">
      <alignment horizontal="center" vertical="center" wrapText="1"/>
    </xf>
    <xf numFmtId="1" fontId="21" fillId="0" borderId="75" xfId="0" applyNumberFormat="1" applyFont="1" applyBorder="1" applyAlignment="1" applyProtection="1">
      <alignment horizontal="center" vertical="center"/>
      <protection locked="0"/>
    </xf>
    <xf numFmtId="0" fontId="10" fillId="5" borderId="57" xfId="0" applyFont="1" applyFill="1" applyBorder="1" applyAlignment="1" applyProtection="1">
      <alignment wrapText="1"/>
      <protection locked="0"/>
    </xf>
    <xf numFmtId="0" fontId="21" fillId="5" borderId="41" xfId="0" applyNumberFormat="1" applyFont="1" applyFill="1" applyBorder="1" applyAlignment="1" applyProtection="1">
      <alignment horizontal="center" vertical="center"/>
      <protection locked="0"/>
    </xf>
    <xf numFmtId="0" fontId="18" fillId="4" borderId="21" xfId="0" applyFont="1" applyFill="1" applyBorder="1" applyAlignment="1" applyProtection="1">
      <alignment horizontal="center" vertical="center" wrapText="1"/>
    </xf>
    <xf numFmtId="1" fontId="10" fillId="0" borderId="46" xfId="0" applyNumberFormat="1" applyFont="1" applyBorder="1" applyAlignment="1" applyProtection="1">
      <alignment horizontal="center" vertical="center"/>
      <protection locked="0"/>
    </xf>
    <xf numFmtId="1" fontId="21" fillId="0" borderId="76" xfId="0" applyNumberFormat="1" applyFont="1" applyBorder="1" applyAlignment="1" applyProtection="1">
      <alignment horizontal="center" vertical="center"/>
      <protection locked="0"/>
    </xf>
    <xf numFmtId="1" fontId="21" fillId="0" borderId="78" xfId="0" applyNumberFormat="1" applyFont="1" applyBorder="1" applyAlignment="1" applyProtection="1">
      <alignment horizontal="center" vertical="center"/>
      <protection locked="0"/>
    </xf>
    <xf numFmtId="1" fontId="21" fillId="0" borderId="77" xfId="0" applyNumberFormat="1" applyFont="1" applyBorder="1" applyAlignment="1" applyProtection="1">
      <alignment horizontal="center" vertical="center"/>
      <protection locked="0"/>
    </xf>
    <xf numFmtId="0" fontId="21" fillId="0" borderId="76" xfId="0" applyNumberFormat="1" applyFont="1" applyBorder="1" applyAlignment="1" applyProtection="1">
      <alignment horizontal="center" vertical="center"/>
      <protection locked="0"/>
    </xf>
    <xf numFmtId="1" fontId="9" fillId="4" borderId="60" xfId="0" applyNumberFormat="1" applyFont="1" applyFill="1" applyBorder="1" applyProtection="1"/>
    <xf numFmtId="0" fontId="5" fillId="6" borderId="0" xfId="2" applyFill="1" applyProtection="1"/>
    <xf numFmtId="0" fontId="5" fillId="6" borderId="0" xfId="2" applyFill="1" applyAlignment="1" applyProtection="1">
      <alignment wrapText="1"/>
    </xf>
    <xf numFmtId="4" fontId="5" fillId="6" borderId="0" xfId="2" applyNumberFormat="1" applyFill="1" applyProtection="1"/>
    <xf numFmtId="0" fontId="5" fillId="0" borderId="0" xfId="2" applyProtection="1"/>
    <xf numFmtId="0" fontId="25" fillId="6" borderId="0" xfId="2" applyFont="1" applyFill="1" applyAlignment="1" applyProtection="1"/>
    <xf numFmtId="0" fontId="25" fillId="6" borderId="0" xfId="2" applyFont="1" applyFill="1" applyBorder="1" applyAlignment="1" applyProtection="1"/>
    <xf numFmtId="0" fontId="4" fillId="6" borderId="0" xfId="2" applyFont="1" applyFill="1" applyAlignment="1" applyProtection="1">
      <alignment wrapText="1"/>
    </xf>
    <xf numFmtId="4" fontId="4" fillId="3" borderId="84" xfId="2" applyNumberFormat="1" applyFont="1" applyFill="1" applyBorder="1" applyAlignment="1" applyProtection="1">
      <alignment horizontal="center" vertical="top" wrapText="1"/>
    </xf>
    <xf numFmtId="4" fontId="4" fillId="3" borderId="49" xfId="2" applyNumberFormat="1" applyFont="1" applyFill="1" applyBorder="1" applyAlignment="1" applyProtection="1">
      <alignment horizontal="center" vertical="top" wrapText="1"/>
    </xf>
    <xf numFmtId="0" fontId="4" fillId="5" borderId="79" xfId="2" applyNumberFormat="1" applyFont="1" applyFill="1" applyBorder="1" applyAlignment="1" applyProtection="1">
      <alignment wrapText="1"/>
    </xf>
    <xf numFmtId="4" fontId="5" fillId="5" borderId="1" xfId="2" applyNumberFormat="1" applyFont="1" applyFill="1" applyBorder="1" applyAlignment="1" applyProtection="1">
      <alignment wrapText="1"/>
    </xf>
    <xf numFmtId="9" fontId="5" fillId="5" borderId="46" xfId="2" applyNumberFormat="1" applyFill="1" applyBorder="1" applyProtection="1"/>
    <xf numFmtId="0" fontId="4" fillId="5" borderId="63" xfId="2" applyFont="1" applyFill="1" applyBorder="1" applyAlignment="1" applyProtection="1">
      <alignment wrapText="1"/>
    </xf>
    <xf numFmtId="0" fontId="5" fillId="5" borderId="1" xfId="2" applyFont="1" applyFill="1" applyBorder="1" applyAlignment="1" applyProtection="1">
      <alignment wrapText="1"/>
    </xf>
    <xf numFmtId="0" fontId="4" fillId="5" borderId="51" xfId="2" applyFont="1" applyFill="1" applyBorder="1" applyAlignment="1" applyProtection="1">
      <alignment wrapText="1"/>
    </xf>
    <xf numFmtId="0" fontId="5" fillId="5" borderId="48" xfId="2" applyFont="1" applyFill="1" applyBorder="1" applyAlignment="1" applyProtection="1">
      <alignment wrapText="1"/>
    </xf>
    <xf numFmtId="9" fontId="5" fillId="5" borderId="49" xfId="2" applyNumberFormat="1" applyFill="1" applyBorder="1" applyProtection="1"/>
    <xf numFmtId="4" fontId="9" fillId="4" borderId="86" xfId="2" applyNumberFormat="1" applyFont="1" applyFill="1" applyBorder="1" applyProtection="1"/>
    <xf numFmtId="4" fontId="9" fillId="4" borderId="5" xfId="2" applyNumberFormat="1" applyFont="1" applyFill="1" applyBorder="1" applyProtection="1"/>
    <xf numFmtId="4" fontId="9" fillId="4" borderId="9" xfId="2" applyNumberFormat="1" applyFont="1" applyFill="1" applyBorder="1" applyProtection="1"/>
    <xf numFmtId="0" fontId="5" fillId="6" borderId="0" xfId="2" applyFill="1" applyProtection="1">
      <protection locked="0"/>
    </xf>
    <xf numFmtId="0" fontId="4" fillId="6" borderId="0" xfId="2" applyFont="1" applyFill="1" applyProtection="1"/>
    <xf numFmtId="0" fontId="4" fillId="0" borderId="0" xfId="2" applyFont="1" applyProtection="1"/>
    <xf numFmtId="0" fontId="5" fillId="0" borderId="0" xfId="2" applyAlignment="1" applyProtection="1">
      <alignment wrapText="1"/>
    </xf>
    <xf numFmtId="4" fontId="5" fillId="0" borderId="0" xfId="2" applyNumberFormat="1" applyProtection="1"/>
    <xf numFmtId="0" fontId="4" fillId="0" borderId="0" xfId="2" applyFont="1" applyBorder="1" applyAlignment="1" applyProtection="1">
      <alignment wrapText="1"/>
    </xf>
    <xf numFmtId="4" fontId="5" fillId="0" borderId="0" xfId="2" applyNumberFormat="1" applyBorder="1" applyProtection="1"/>
    <xf numFmtId="0" fontId="5" fillId="0" borderId="0" xfId="2" applyBorder="1" applyAlignment="1" applyProtection="1">
      <alignment wrapText="1"/>
    </xf>
    <xf numFmtId="0" fontId="5" fillId="0" borderId="0" xfId="2" applyFont="1" applyAlignment="1" applyProtection="1">
      <alignment wrapText="1"/>
    </xf>
    <xf numFmtId="9" fontId="5" fillId="5" borderId="58" xfId="2" applyNumberFormat="1" applyFill="1" applyBorder="1" applyProtection="1"/>
    <xf numFmtId="9" fontId="5" fillId="5" borderId="84" xfId="2" applyNumberFormat="1" applyFill="1" applyBorder="1" applyProtection="1"/>
    <xf numFmtId="4" fontId="24" fillId="4" borderId="18" xfId="2" applyNumberFormat="1" applyFont="1" applyFill="1" applyBorder="1" applyAlignment="1" applyProtection="1">
      <alignment horizontal="center" vertical="top" wrapText="1"/>
    </xf>
    <xf numFmtId="4" fontId="26" fillId="4" borderId="86" xfId="2" applyNumberFormat="1" applyFont="1" applyFill="1" applyBorder="1" applyAlignment="1" applyProtection="1"/>
    <xf numFmtId="4" fontId="26" fillId="4" borderId="18" xfId="2" applyNumberFormat="1" applyFont="1" applyFill="1" applyBorder="1" applyAlignment="1" applyProtection="1"/>
    <xf numFmtId="4" fontId="26" fillId="4" borderId="9" xfId="2" applyNumberFormat="1" applyFont="1" applyFill="1" applyBorder="1" applyAlignment="1" applyProtection="1"/>
    <xf numFmtId="0" fontId="2" fillId="5" borderId="18" xfId="2" applyNumberFormat="1" applyFont="1" applyFill="1" applyBorder="1" applyAlignment="1" applyProtection="1">
      <alignment wrapText="1"/>
    </xf>
    <xf numFmtId="4" fontId="2" fillId="5" borderId="86" xfId="2" applyNumberFormat="1" applyFont="1" applyFill="1" applyBorder="1" applyAlignment="1" applyProtection="1"/>
    <xf numFmtId="4" fontId="2" fillId="5" borderId="18" xfId="2" applyNumberFormat="1" applyFont="1" applyFill="1" applyBorder="1" applyAlignment="1" applyProtection="1"/>
    <xf numFmtId="4" fontId="2" fillId="5" borderId="9" xfId="2" applyNumberFormat="1" applyFont="1" applyFill="1" applyBorder="1" applyAlignment="1" applyProtection="1"/>
    <xf numFmtId="4" fontId="2" fillId="5" borderId="15" xfId="2" applyNumberFormat="1" applyFont="1" applyFill="1" applyBorder="1" applyAlignment="1" applyProtection="1"/>
    <xf numFmtId="4" fontId="2" fillId="5" borderId="16" xfId="2" applyNumberFormat="1" applyFont="1" applyFill="1" applyBorder="1" applyAlignment="1" applyProtection="1"/>
    <xf numFmtId="4" fontId="2" fillId="5" borderId="47" xfId="2" applyNumberFormat="1" applyFont="1" applyFill="1" applyBorder="1" applyAlignment="1" applyProtection="1"/>
    <xf numFmtId="4" fontId="2" fillId="5" borderId="42" xfId="2" applyNumberFormat="1" applyFont="1" applyFill="1" applyBorder="1" applyAlignment="1" applyProtection="1"/>
    <xf numFmtId="4" fontId="2" fillId="5" borderId="80" xfId="2" applyNumberFormat="1" applyFont="1" applyFill="1" applyBorder="1" applyAlignment="1" applyProtection="1"/>
    <xf numFmtId="4" fontId="2" fillId="5" borderId="49" xfId="2" applyNumberFormat="1" applyFont="1" applyFill="1" applyBorder="1" applyAlignment="1" applyProtection="1"/>
    <xf numFmtId="0" fontId="1" fillId="5" borderId="16" xfId="2" applyNumberFormat="1" applyFont="1" applyFill="1" applyBorder="1" applyAlignment="1" applyProtection="1">
      <alignment wrapText="1"/>
    </xf>
    <xf numFmtId="0" fontId="1" fillId="5" borderId="80" xfId="2" applyNumberFormat="1" applyFont="1" applyFill="1" applyBorder="1" applyAlignment="1" applyProtection="1">
      <alignment wrapText="1"/>
    </xf>
    <xf numFmtId="41" fontId="5" fillId="0" borderId="87" xfId="0" applyNumberFormat="1" applyFont="1" applyBorder="1" applyProtection="1">
      <protection locked="0"/>
    </xf>
    <xf numFmtId="41" fontId="5" fillId="0" borderId="88" xfId="0" applyNumberFormat="1" applyFont="1" applyBorder="1" applyProtection="1">
      <protection locked="0"/>
    </xf>
    <xf numFmtId="41" fontId="5" fillId="6" borderId="88" xfId="0" applyNumberFormat="1" applyFont="1" applyFill="1" applyBorder="1" applyProtection="1">
      <protection locked="0"/>
    </xf>
    <xf numFmtId="41" fontId="5" fillId="0" borderId="88" xfId="0" applyNumberFormat="1" applyFont="1" applyFill="1" applyBorder="1" applyProtection="1">
      <protection locked="0"/>
    </xf>
    <xf numFmtId="41" fontId="5" fillId="0" borderId="89" xfId="0" applyNumberFormat="1" applyFont="1" applyFill="1" applyBorder="1" applyProtection="1">
      <protection locked="0"/>
    </xf>
    <xf numFmtId="41" fontId="0" fillId="0" borderId="90" xfId="0" applyNumberFormat="1" applyFill="1" applyBorder="1" applyProtection="1">
      <protection locked="0"/>
    </xf>
    <xf numFmtId="41" fontId="5" fillId="0" borderId="89" xfId="0" applyNumberFormat="1" applyFont="1" applyBorder="1" applyProtection="1">
      <protection locked="0"/>
    </xf>
    <xf numFmtId="41" fontId="5" fillId="0" borderId="91" xfId="0" applyNumberFormat="1" applyFont="1" applyBorder="1" applyProtection="1">
      <protection locked="0"/>
    </xf>
    <xf numFmtId="41" fontId="0" fillId="0" borderId="89" xfId="0" applyNumberFormat="1" applyBorder="1" applyProtection="1">
      <protection locked="0"/>
    </xf>
    <xf numFmtId="41" fontId="0" fillId="6" borderId="28" xfId="0" applyNumberFormat="1" applyFill="1" applyBorder="1" applyProtection="1">
      <protection locked="0"/>
    </xf>
    <xf numFmtId="41" fontId="0" fillId="0" borderId="28" xfId="0" applyNumberFormat="1" applyFill="1" applyBorder="1" applyProtection="1">
      <protection locked="0"/>
    </xf>
    <xf numFmtId="41" fontId="0" fillId="0" borderId="92" xfId="0" applyNumberFormat="1" applyBorder="1" applyProtection="1">
      <protection locked="0"/>
    </xf>
    <xf numFmtId="41" fontId="0" fillId="0" borderId="93" xfId="0" applyNumberFormat="1" applyBorder="1" applyProtection="1">
      <protection locked="0"/>
    </xf>
    <xf numFmtId="41" fontId="0" fillId="6" borderId="93" xfId="0" applyNumberFormat="1" applyFill="1" applyBorder="1" applyProtection="1">
      <protection locked="0"/>
    </xf>
    <xf numFmtId="41" fontId="0" fillId="0" borderId="93" xfId="0" applyNumberFormat="1" applyFill="1" applyBorder="1" applyProtection="1">
      <protection locked="0"/>
    </xf>
    <xf numFmtId="41" fontId="0" fillId="0" borderId="88" xfId="0" applyNumberFormat="1" applyFill="1" applyBorder="1" applyProtection="1">
      <protection locked="0"/>
    </xf>
    <xf numFmtId="41" fontId="0" fillId="0" borderId="94" xfId="0" applyNumberFormat="1" applyBorder="1" applyProtection="1">
      <protection locked="0"/>
    </xf>
    <xf numFmtId="41" fontId="0" fillId="0" borderId="90" xfId="0" applyNumberFormat="1" applyBorder="1" applyProtection="1">
      <protection locked="0"/>
    </xf>
    <xf numFmtId="41" fontId="0" fillId="0" borderId="87" xfId="0" applyNumberFormat="1" applyBorder="1" applyProtection="1">
      <protection locked="0"/>
    </xf>
    <xf numFmtId="41" fontId="0" fillId="0" borderId="88" xfId="0" applyNumberFormat="1" applyBorder="1" applyProtection="1">
      <protection locked="0"/>
    </xf>
    <xf numFmtId="41" fontId="0" fillId="0" borderId="87" xfId="0" applyNumberFormat="1" applyFill="1" applyBorder="1" applyProtection="1">
      <protection locked="0"/>
    </xf>
    <xf numFmtId="41" fontId="0" fillId="0" borderId="91" xfId="0" applyNumberFormat="1" applyBorder="1" applyProtection="1">
      <protection locked="0"/>
    </xf>
    <xf numFmtId="41" fontId="0" fillId="0" borderId="34" xfId="0" applyNumberFormat="1" applyFill="1" applyBorder="1" applyProtection="1">
      <protection locked="0"/>
    </xf>
    <xf numFmtId="41" fontId="0" fillId="0" borderId="39" xfId="0" applyNumberFormat="1" applyFill="1" applyBorder="1" applyProtection="1">
      <protection locked="0"/>
    </xf>
    <xf numFmtId="0" fontId="0" fillId="0" borderId="95" xfId="0" applyBorder="1" applyProtection="1">
      <protection locked="0"/>
    </xf>
    <xf numFmtId="41" fontId="5" fillId="0" borderId="54" xfId="0" applyNumberFormat="1" applyFont="1" applyBorder="1" applyProtection="1">
      <protection locked="0"/>
    </xf>
    <xf numFmtId="4" fontId="1" fillId="4" borderId="16" xfId="0" applyNumberFormat="1" applyFont="1" applyFill="1" applyBorder="1" applyProtection="1"/>
    <xf numFmtId="4" fontId="1" fillId="4" borderId="15" xfId="0" applyNumberFormat="1" applyFont="1" applyFill="1" applyBorder="1" applyProtection="1"/>
    <xf numFmtId="4" fontId="1" fillId="4" borderId="15" xfId="0" applyNumberFormat="1" applyFont="1" applyFill="1" applyBorder="1" applyProtection="1">
      <protection locked="0"/>
    </xf>
    <xf numFmtId="4" fontId="1" fillId="4" borderId="16" xfId="0" applyNumberFormat="1" applyFont="1" applyFill="1" applyBorder="1" applyProtection="1">
      <protection hidden="1"/>
    </xf>
    <xf numFmtId="4" fontId="1" fillId="4" borderId="15" xfId="0" applyNumberFormat="1" applyFont="1" applyFill="1" applyBorder="1" applyProtection="1">
      <protection hidden="1"/>
    </xf>
    <xf numFmtId="4" fontId="1" fillId="4" borderId="15" xfId="0" applyNumberFormat="1" applyFont="1" applyFill="1" applyBorder="1" applyProtection="1">
      <protection locked="0" hidden="1"/>
    </xf>
    <xf numFmtId="3" fontId="10" fillId="0" borderId="58" xfId="0" applyNumberFormat="1" applyFont="1" applyBorder="1" applyAlignment="1" applyProtection="1">
      <alignment horizontal="center" vertical="center"/>
      <protection locked="0"/>
    </xf>
    <xf numFmtId="14" fontId="10" fillId="0" borderId="57" xfId="0" applyNumberFormat="1" applyFont="1" applyBorder="1" applyAlignment="1" applyProtection="1">
      <alignment horizontal="center" vertical="center"/>
      <protection locked="0"/>
    </xf>
    <xf numFmtId="9" fontId="3" fillId="4" borderId="78" xfId="0" applyNumberFormat="1" applyFont="1" applyFill="1" applyBorder="1" applyAlignment="1" applyProtection="1">
      <alignment wrapText="1"/>
      <protection hidden="1"/>
    </xf>
    <xf numFmtId="9" fontId="2" fillId="4" borderId="50" xfId="0" applyNumberFormat="1" applyFont="1" applyFill="1" applyBorder="1" applyAlignment="1" applyProtection="1">
      <alignment wrapText="1"/>
    </xf>
    <xf numFmtId="9" fontId="3" fillId="4" borderId="50" xfId="0" applyNumberFormat="1" applyFont="1" applyFill="1" applyBorder="1" applyAlignment="1" applyProtection="1">
      <alignment wrapText="1"/>
    </xf>
    <xf numFmtId="9" fontId="6" fillId="4" borderId="43" xfId="0" applyNumberFormat="1" applyFont="1" applyFill="1" applyBorder="1" applyAlignment="1" applyProtection="1">
      <alignment wrapText="1"/>
    </xf>
    <xf numFmtId="9" fontId="3" fillId="4" borderId="78" xfId="0" applyNumberFormat="1" applyFont="1" applyFill="1" applyBorder="1" applyAlignment="1" applyProtection="1">
      <alignment wrapText="1"/>
    </xf>
    <xf numFmtId="9" fontId="3" fillId="4" borderId="50" xfId="0" applyNumberFormat="1" applyFont="1" applyFill="1" applyBorder="1" applyAlignment="1" applyProtection="1">
      <alignment wrapText="1"/>
      <protection hidden="1"/>
    </xf>
    <xf numFmtId="4" fontId="0" fillId="6" borderId="0" xfId="0" applyNumberFormat="1" applyFill="1" applyAlignment="1" applyProtection="1">
      <alignment wrapText="1"/>
      <protection locked="0"/>
    </xf>
    <xf numFmtId="0" fontId="0" fillId="6" borderId="0" xfId="0" applyFill="1" applyAlignment="1" applyProtection="1">
      <alignment wrapText="1"/>
      <protection locked="0"/>
    </xf>
    <xf numFmtId="0" fontId="0" fillId="0" borderId="0" xfId="0" applyAlignment="1" applyProtection="1">
      <alignment wrapText="1"/>
      <protection locked="0"/>
    </xf>
    <xf numFmtId="0" fontId="9" fillId="4" borderId="18" xfId="0" applyFont="1" applyFill="1" applyBorder="1" applyAlignment="1" applyProtection="1">
      <alignment horizontal="center" vertical="center" wrapText="1"/>
    </xf>
    <xf numFmtId="0" fontId="9" fillId="4" borderId="19" xfId="0" applyFont="1" applyFill="1" applyBorder="1" applyAlignment="1" applyProtection="1">
      <alignment horizontal="center" vertical="center" wrapText="1"/>
    </xf>
    <xf numFmtId="0" fontId="9" fillId="4" borderId="62" xfId="0" applyFont="1" applyFill="1" applyBorder="1" applyAlignment="1" applyProtection="1">
      <alignment horizontal="center" vertical="center" wrapText="1"/>
    </xf>
    <xf numFmtId="0" fontId="9" fillId="4" borderId="61" xfId="0" applyFont="1" applyFill="1" applyBorder="1" applyAlignment="1" applyProtection="1">
      <alignment horizontal="center" vertical="center" wrapText="1"/>
    </xf>
    <xf numFmtId="0" fontId="4" fillId="4" borderId="12" xfId="2" applyFont="1" applyFill="1" applyBorder="1" applyAlignment="1" applyProtection="1">
      <alignment horizontal="left" vertical="center" wrapText="1"/>
    </xf>
    <xf numFmtId="0" fontId="4" fillId="4" borderId="13" xfId="2" applyFont="1" applyFill="1" applyBorder="1" applyAlignment="1" applyProtection="1">
      <alignment horizontal="left" vertical="center" wrapText="1"/>
    </xf>
    <xf numFmtId="0" fontId="4" fillId="4" borderId="14" xfId="2" applyFont="1" applyFill="1" applyBorder="1" applyAlignment="1" applyProtection="1">
      <alignment horizontal="left" vertical="center" wrapText="1"/>
    </xf>
    <xf numFmtId="0" fontId="25" fillId="6" borderId="0" xfId="2" applyFont="1" applyFill="1" applyBorder="1" applyAlignment="1" applyProtection="1"/>
    <xf numFmtId="4" fontId="4" fillId="3" borderId="12" xfId="2" applyNumberFormat="1" applyFont="1" applyFill="1" applyBorder="1" applyAlignment="1" applyProtection="1">
      <alignment horizontal="center" vertical="top" wrapText="1"/>
    </xf>
    <xf numFmtId="4" fontId="4" fillId="3" borderId="81" xfId="2" applyNumberFormat="1" applyFont="1" applyFill="1" applyBorder="1" applyAlignment="1" applyProtection="1">
      <alignment horizontal="center" vertical="top" wrapText="1"/>
    </xf>
    <xf numFmtId="4" fontId="4" fillId="3" borderId="24" xfId="2" applyNumberFormat="1" applyFont="1" applyFill="1" applyBorder="1" applyAlignment="1" applyProtection="1">
      <alignment horizontal="center" vertical="top" wrapText="1"/>
    </xf>
    <xf numFmtId="4" fontId="4" fillId="4" borderId="8" xfId="2" applyNumberFormat="1" applyFont="1" applyFill="1" applyBorder="1" applyAlignment="1" applyProtection="1">
      <alignment horizontal="center" vertical="top" wrapText="1"/>
    </xf>
    <xf numFmtId="4" fontId="4" fillId="4" borderId="10" xfId="2" applyNumberFormat="1" applyFont="1" applyFill="1" applyBorder="1" applyAlignment="1" applyProtection="1">
      <alignment horizontal="center" vertical="top" wrapText="1"/>
    </xf>
    <xf numFmtId="4" fontId="4" fillId="3" borderId="5" xfId="2" applyNumberFormat="1" applyFont="1" applyFill="1" applyBorder="1" applyAlignment="1" applyProtection="1">
      <alignment horizontal="center" vertical="top" wrapText="1"/>
    </xf>
    <xf numFmtId="4" fontId="4" fillId="3" borderId="6" xfId="2" applyNumberFormat="1" applyFont="1" applyFill="1" applyBorder="1" applyAlignment="1" applyProtection="1">
      <alignment horizontal="center" vertical="top" wrapText="1"/>
    </xf>
    <xf numFmtId="4" fontId="6" fillId="4" borderId="8" xfId="2" applyNumberFormat="1" applyFont="1" applyFill="1" applyBorder="1" applyAlignment="1" applyProtection="1">
      <alignment horizontal="center" vertical="top" wrapText="1"/>
    </xf>
    <xf numFmtId="4" fontId="6" fillId="4" borderId="85" xfId="2" applyNumberFormat="1" applyFont="1" applyFill="1" applyBorder="1" applyAlignment="1" applyProtection="1">
      <alignment horizontal="center" vertical="top" wrapText="1"/>
    </xf>
    <xf numFmtId="4" fontId="6" fillId="4" borderId="17" xfId="2" applyNumberFormat="1" applyFont="1" applyFill="1" applyBorder="1" applyAlignment="1" applyProtection="1">
      <alignment horizontal="center" vertical="top" wrapText="1"/>
    </xf>
    <xf numFmtId="4" fontId="4" fillId="3" borderId="82" xfId="2" applyNumberFormat="1" applyFont="1" applyFill="1" applyBorder="1" applyAlignment="1" applyProtection="1">
      <alignment horizontal="center" vertical="top" wrapText="1"/>
    </xf>
    <xf numFmtId="4" fontId="4" fillId="3" borderId="83" xfId="2" applyNumberFormat="1" applyFont="1" applyFill="1" applyBorder="1" applyAlignment="1" applyProtection="1">
      <alignment horizontal="center" vertical="top" wrapText="1"/>
    </xf>
    <xf numFmtId="4" fontId="4" fillId="3" borderId="56" xfId="2" applyNumberFormat="1" applyFont="1" applyFill="1" applyBorder="1" applyAlignment="1" applyProtection="1">
      <alignment horizontal="center" vertical="top" wrapText="1"/>
    </xf>
    <xf numFmtId="4" fontId="4" fillId="3" borderId="14" xfId="2" applyNumberFormat="1" applyFont="1" applyFill="1" applyBorder="1" applyAlignment="1" applyProtection="1">
      <alignment horizontal="center" vertical="top" wrapText="1"/>
    </xf>
    <xf numFmtId="4" fontId="4" fillId="4" borderId="21" xfId="0" applyNumberFormat="1" applyFont="1" applyFill="1" applyBorder="1" applyAlignment="1" applyProtection="1">
      <alignment horizontal="center" vertical="center" wrapText="1"/>
    </xf>
    <xf numFmtId="4" fontId="4" fillId="4" borderId="78" xfId="0" applyNumberFormat="1" applyFont="1" applyFill="1" applyBorder="1" applyAlignment="1" applyProtection="1">
      <alignment horizontal="center" vertical="center" wrapText="1"/>
    </xf>
    <xf numFmtId="0" fontId="4" fillId="4" borderId="23" xfId="0" applyFont="1" applyFill="1" applyBorder="1" applyAlignment="1" applyProtection="1">
      <alignment horizontal="center" vertical="center" wrapText="1"/>
    </xf>
    <xf numFmtId="3" fontId="4" fillId="4" borderId="21" xfId="0" applyNumberFormat="1" applyFont="1" applyFill="1" applyBorder="1" applyAlignment="1" applyProtection="1">
      <alignment horizontal="center" vertical="center" wrapText="1"/>
    </xf>
    <xf numFmtId="3" fontId="4" fillId="4" borderId="78" xfId="0" applyNumberFormat="1" applyFont="1" applyFill="1" applyBorder="1" applyAlignment="1" applyProtection="1">
      <alignment horizontal="center" vertical="center" wrapText="1"/>
    </xf>
    <xf numFmtId="3" fontId="4" fillId="4" borderId="23" xfId="0" applyNumberFormat="1" applyFont="1" applyFill="1" applyBorder="1" applyAlignment="1" applyProtection="1">
      <alignment horizontal="center" vertical="center" wrapText="1"/>
    </xf>
    <xf numFmtId="0" fontId="4" fillId="4" borderId="78" xfId="0" applyFont="1" applyFill="1" applyBorder="1" applyAlignment="1" applyProtection="1">
      <alignment horizontal="center" vertical="center" wrapText="1"/>
    </xf>
    <xf numFmtId="4" fontId="12" fillId="4" borderId="21" xfId="0" applyNumberFormat="1" applyFont="1" applyFill="1" applyBorder="1" applyAlignment="1" applyProtection="1">
      <alignment horizontal="center" vertical="center" wrapText="1"/>
    </xf>
    <xf numFmtId="4" fontId="12" fillId="4" borderId="78" xfId="0" applyNumberFormat="1" applyFont="1" applyFill="1" applyBorder="1" applyAlignment="1" applyProtection="1">
      <alignment horizontal="center" vertical="center" wrapText="1"/>
    </xf>
    <xf numFmtId="4" fontId="12" fillId="4" borderId="23" xfId="0" applyNumberFormat="1" applyFont="1" applyFill="1" applyBorder="1" applyAlignment="1" applyProtection="1">
      <alignment horizontal="center" vertical="center" wrapText="1"/>
    </xf>
    <xf numFmtId="3" fontId="12" fillId="4" borderId="21" xfId="0" applyNumberFormat="1" applyFont="1" applyFill="1" applyBorder="1" applyAlignment="1" applyProtection="1">
      <alignment horizontal="center" vertical="center" wrapText="1"/>
    </xf>
    <xf numFmtId="3" fontId="12" fillId="4" borderId="78" xfId="0" applyNumberFormat="1" applyFont="1" applyFill="1" applyBorder="1" applyAlignment="1" applyProtection="1">
      <alignment horizontal="center" vertical="center" wrapText="1"/>
    </xf>
    <xf numFmtId="3" fontId="12" fillId="4" borderId="23" xfId="0" applyNumberFormat="1" applyFont="1" applyFill="1" applyBorder="1" applyAlignment="1" applyProtection="1">
      <alignment horizontal="center" vertical="center" wrapText="1"/>
    </xf>
    <xf numFmtId="0" fontId="8" fillId="4" borderId="18" xfId="0" applyFont="1" applyFill="1" applyBorder="1" applyAlignment="1" applyProtection="1">
      <alignment horizontal="center" vertical="center" wrapText="1"/>
    </xf>
    <xf numFmtId="0" fontId="8" fillId="4" borderId="11" xfId="0" applyFont="1" applyFill="1" applyBorder="1" applyAlignment="1" applyProtection="1">
      <alignment horizontal="center" vertical="center" wrapText="1"/>
    </xf>
    <xf numFmtId="0" fontId="8" fillId="4" borderId="19" xfId="0" applyFont="1" applyFill="1" applyBorder="1" applyAlignment="1" applyProtection="1">
      <alignment horizontal="center" vertical="center" wrapText="1"/>
    </xf>
    <xf numFmtId="0" fontId="8" fillId="4" borderId="62" xfId="0" applyFont="1" applyFill="1" applyBorder="1" applyAlignment="1" applyProtection="1">
      <alignment horizontal="center" vertical="center" wrapText="1"/>
    </xf>
    <xf numFmtId="0" fontId="8" fillId="4" borderId="60" xfId="0" applyFont="1" applyFill="1" applyBorder="1" applyAlignment="1" applyProtection="1">
      <alignment horizontal="center" vertical="center" wrapText="1"/>
    </xf>
    <xf numFmtId="0" fontId="8" fillId="4" borderId="61" xfId="0" applyFont="1" applyFill="1" applyBorder="1" applyAlignment="1" applyProtection="1">
      <alignment horizontal="center" vertical="center" wrapText="1"/>
    </xf>
    <xf numFmtId="0" fontId="4" fillId="4" borderId="12" xfId="0" applyFont="1" applyFill="1" applyBorder="1" applyAlignment="1" applyProtection="1">
      <alignment horizontal="center"/>
    </xf>
    <xf numFmtId="0" fontId="4" fillId="4" borderId="13" xfId="0" applyFont="1" applyFill="1" applyBorder="1" applyAlignment="1" applyProtection="1">
      <alignment horizontal="center"/>
    </xf>
    <xf numFmtId="0" fontId="4" fillId="4" borderId="14" xfId="0" applyFont="1" applyFill="1" applyBorder="1" applyAlignment="1" applyProtection="1">
      <alignment horizontal="center"/>
    </xf>
    <xf numFmtId="0" fontId="8" fillId="4" borderId="12" xfId="0" applyNumberFormat="1" applyFont="1" applyFill="1" applyBorder="1" applyAlignment="1" applyProtection="1">
      <alignment horizontal="left" vertical="center" wrapText="1"/>
    </xf>
    <xf numFmtId="0" fontId="8" fillId="4" borderId="13" xfId="0" applyNumberFormat="1" applyFont="1" applyFill="1" applyBorder="1" applyAlignment="1" applyProtection="1">
      <alignment horizontal="left" vertical="center" wrapText="1"/>
    </xf>
    <xf numFmtId="0" fontId="8" fillId="4" borderId="14" xfId="0" applyNumberFormat="1" applyFont="1" applyFill="1" applyBorder="1" applyAlignment="1" applyProtection="1">
      <alignment horizontal="left" vertical="center" wrapText="1"/>
    </xf>
    <xf numFmtId="14" fontId="8" fillId="4" borderId="12" xfId="0" applyNumberFormat="1" applyFont="1" applyFill="1" applyBorder="1" applyAlignment="1" applyProtection="1">
      <alignment horizontal="left" vertical="center" wrapText="1"/>
    </xf>
    <xf numFmtId="14" fontId="8" fillId="4" borderId="13" xfId="0" applyNumberFormat="1" applyFont="1" applyFill="1" applyBorder="1" applyAlignment="1" applyProtection="1">
      <alignment horizontal="left" vertical="center" wrapText="1"/>
    </xf>
    <xf numFmtId="14" fontId="8" fillId="4" borderId="14" xfId="0" applyNumberFormat="1" applyFont="1" applyFill="1" applyBorder="1" applyAlignment="1" applyProtection="1">
      <alignment horizontal="left" vertical="center" wrapText="1"/>
    </xf>
    <xf numFmtId="0" fontId="0" fillId="4" borderId="18" xfId="0" applyFill="1" applyBorder="1" applyAlignment="1" applyProtection="1">
      <alignment horizontal="center"/>
    </xf>
    <xf numFmtId="0" fontId="0" fillId="4" borderId="11" xfId="0" applyFill="1" applyBorder="1" applyAlignment="1" applyProtection="1">
      <alignment horizontal="center"/>
    </xf>
    <xf numFmtId="0" fontId="0" fillId="4" borderId="19" xfId="0" applyFill="1" applyBorder="1" applyAlignment="1" applyProtection="1">
      <alignment horizontal="center"/>
    </xf>
    <xf numFmtId="0" fontId="0" fillId="4" borderId="62" xfId="0" applyFill="1" applyBorder="1" applyAlignment="1" applyProtection="1">
      <alignment horizontal="center"/>
    </xf>
    <xf numFmtId="0" fontId="0" fillId="4" borderId="60" xfId="0" applyFill="1" applyBorder="1" applyAlignment="1" applyProtection="1">
      <alignment horizontal="center"/>
    </xf>
    <xf numFmtId="0" fontId="0" fillId="4" borderId="61" xfId="0" applyFill="1" applyBorder="1" applyAlignment="1" applyProtection="1">
      <alignment horizontal="center"/>
    </xf>
    <xf numFmtId="4" fontId="4" fillId="3" borderId="21" xfId="0" applyNumberFormat="1" applyFont="1" applyFill="1" applyBorder="1" applyAlignment="1" applyProtection="1">
      <alignment horizontal="center" vertical="top" wrapText="1"/>
    </xf>
    <xf numFmtId="4" fontId="4" fillId="3" borderId="23" xfId="0" applyNumberFormat="1" applyFont="1" applyFill="1" applyBorder="1" applyAlignment="1" applyProtection="1">
      <alignment horizontal="center" vertical="top" wrapText="1"/>
    </xf>
    <xf numFmtId="4" fontId="4" fillId="3" borderId="64" xfId="0" applyNumberFormat="1" applyFont="1" applyFill="1" applyBorder="1" applyAlignment="1" applyProtection="1">
      <alignment horizontal="center" vertical="top" wrapText="1"/>
    </xf>
    <xf numFmtId="4" fontId="4" fillId="3" borderId="66" xfId="0" applyNumberFormat="1" applyFont="1" applyFill="1" applyBorder="1" applyAlignment="1" applyProtection="1">
      <alignment horizontal="center" vertical="top" wrapText="1"/>
    </xf>
    <xf numFmtId="4" fontId="4" fillId="3" borderId="56" xfId="0" applyNumberFormat="1" applyFont="1" applyFill="1" applyBorder="1" applyAlignment="1" applyProtection="1">
      <alignment horizontal="center" vertical="top" wrapText="1"/>
    </xf>
    <xf numFmtId="4" fontId="4" fillId="3" borderId="7" xfId="0" applyNumberFormat="1" applyFont="1" applyFill="1" applyBorder="1" applyAlignment="1" applyProtection="1">
      <alignment horizontal="center" vertical="top" wrapText="1"/>
    </xf>
    <xf numFmtId="4" fontId="4" fillId="3" borderId="6" xfId="0" applyNumberFormat="1" applyFont="1" applyFill="1" applyBorder="1" applyAlignment="1" applyProtection="1">
      <alignment horizontal="center" vertical="top" wrapText="1"/>
    </xf>
    <xf numFmtId="4" fontId="4" fillId="3" borderId="7" xfId="0" applyNumberFormat="1" applyFont="1" applyFill="1" applyBorder="1" applyAlignment="1" applyProtection="1">
      <alignment horizontal="center" vertical="top" textRotation="90" wrapText="1"/>
    </xf>
    <xf numFmtId="4" fontId="4" fillId="3" borderId="6" xfId="0" applyNumberFormat="1" applyFont="1" applyFill="1" applyBorder="1" applyAlignment="1" applyProtection="1">
      <alignment horizontal="center" vertical="top" textRotation="90" wrapText="1"/>
    </xf>
    <xf numFmtId="4" fontId="4" fillId="3" borderId="18" xfId="0" applyNumberFormat="1" applyFont="1" applyFill="1" applyBorder="1" applyAlignment="1" applyProtection="1">
      <alignment horizontal="center" vertical="top" wrapText="1"/>
    </xf>
    <xf numFmtId="4" fontId="4" fillId="3" borderId="11" xfId="0" applyNumberFormat="1" applyFont="1" applyFill="1" applyBorder="1" applyAlignment="1" applyProtection="1">
      <alignment horizontal="center" vertical="top" wrapText="1"/>
    </xf>
    <xf numFmtId="4" fontId="4" fillId="3" borderId="19" xfId="0" applyNumberFormat="1" applyFont="1" applyFill="1" applyBorder="1" applyAlignment="1" applyProtection="1">
      <alignment horizontal="center" vertical="top" wrapText="1"/>
    </xf>
    <xf numFmtId="4" fontId="4" fillId="3" borderId="2" xfId="0" applyNumberFormat="1" applyFont="1" applyFill="1" applyBorder="1" applyAlignment="1" applyProtection="1">
      <alignment horizontal="center" vertical="top" wrapText="1"/>
    </xf>
    <xf numFmtId="4" fontId="4" fillId="3" borderId="10" xfId="0" applyNumberFormat="1" applyFont="1" applyFill="1" applyBorder="1" applyAlignment="1" applyProtection="1">
      <alignment horizontal="center" vertical="top" wrapText="1"/>
    </xf>
    <xf numFmtId="9" fontId="6" fillId="4" borderId="21" xfId="0" applyNumberFormat="1" applyFont="1" applyFill="1" applyBorder="1" applyAlignment="1" applyProtection="1">
      <alignment horizontal="center" wrapText="1"/>
    </xf>
    <xf numFmtId="9" fontId="6" fillId="4" borderId="23" xfId="0" applyNumberFormat="1" applyFont="1" applyFill="1" applyBorder="1" applyAlignment="1" applyProtection="1">
      <alignment horizontal="center" wrapText="1"/>
    </xf>
    <xf numFmtId="4" fontId="8" fillId="4" borderId="18" xfId="0" applyNumberFormat="1" applyFont="1" applyFill="1" applyBorder="1" applyAlignment="1" applyProtection="1">
      <alignment horizontal="left" vertical="top" wrapText="1"/>
    </xf>
    <xf numFmtId="4" fontId="8" fillId="4" borderId="19" xfId="0" applyNumberFormat="1" applyFont="1" applyFill="1" applyBorder="1" applyAlignment="1" applyProtection="1">
      <alignment horizontal="left" vertical="top" wrapText="1"/>
    </xf>
    <xf numFmtId="164" fontId="8" fillId="4" borderId="62" xfId="0" applyNumberFormat="1" applyFont="1" applyFill="1" applyBorder="1" applyAlignment="1" applyProtection="1">
      <alignment horizontal="left" vertical="top" wrapText="1"/>
    </xf>
    <xf numFmtId="164" fontId="8" fillId="4" borderId="61" xfId="0" applyNumberFormat="1" applyFont="1" applyFill="1" applyBorder="1" applyAlignment="1" applyProtection="1">
      <alignment horizontal="left" vertical="top" wrapText="1"/>
    </xf>
    <xf numFmtId="0" fontId="6" fillId="5" borderId="12" xfId="0" applyFont="1" applyFill="1" applyBorder="1" applyAlignment="1" applyProtection="1">
      <alignment horizontal="right" vertical="top" wrapText="1"/>
    </xf>
    <xf numFmtId="0" fontId="6" fillId="5" borderId="14" xfId="0" applyFont="1" applyFill="1" applyBorder="1" applyAlignment="1" applyProtection="1">
      <alignment horizontal="right" vertical="top" wrapText="1"/>
    </xf>
    <xf numFmtId="4" fontId="17" fillId="3" borderId="12" xfId="0" applyNumberFormat="1" applyFont="1" applyFill="1" applyBorder="1" applyAlignment="1" applyProtection="1">
      <alignment horizontal="right" wrapText="1"/>
    </xf>
    <xf numFmtId="4" fontId="17" fillId="3" borderId="14" xfId="0" applyNumberFormat="1" applyFont="1" applyFill="1" applyBorder="1" applyAlignment="1" applyProtection="1">
      <alignment horizontal="right" wrapText="1"/>
    </xf>
    <xf numFmtId="0" fontId="9" fillId="4" borderId="12" xfId="0" applyFont="1" applyFill="1" applyBorder="1" applyAlignment="1" applyProtection="1">
      <alignment horizontal="center" vertical="center" wrapText="1"/>
    </xf>
    <xf numFmtId="0" fontId="9" fillId="4" borderId="13" xfId="0" applyFont="1" applyFill="1" applyBorder="1" applyAlignment="1" applyProtection="1">
      <alignment horizontal="center" vertical="center" wrapText="1"/>
    </xf>
    <xf numFmtId="0" fontId="9" fillId="4" borderId="14" xfId="0" applyFont="1" applyFill="1" applyBorder="1" applyAlignment="1" applyProtection="1">
      <alignment horizontal="center" vertical="center" wrapText="1"/>
    </xf>
    <xf numFmtId="4" fontId="4" fillId="3" borderId="21" xfId="0" applyNumberFormat="1" applyFont="1" applyFill="1" applyBorder="1" applyAlignment="1" applyProtection="1">
      <alignment horizontal="center" vertical="center" wrapText="1"/>
    </xf>
    <xf numFmtId="4" fontId="4" fillId="3" borderId="22" xfId="0" applyNumberFormat="1" applyFont="1" applyFill="1" applyBorder="1" applyAlignment="1" applyProtection="1">
      <alignment horizontal="center" vertical="center" wrapText="1"/>
    </xf>
    <xf numFmtId="4" fontId="4" fillId="3" borderId="23" xfId="0" applyNumberFormat="1" applyFont="1" applyFill="1" applyBorder="1" applyAlignment="1" applyProtection="1">
      <alignment horizontal="center" vertical="center" wrapText="1"/>
    </xf>
    <xf numFmtId="4" fontId="4" fillId="4" borderId="17" xfId="0" applyNumberFormat="1" applyFont="1" applyFill="1" applyBorder="1" applyAlignment="1" applyProtection="1">
      <alignment horizontal="center" vertical="center" wrapText="1"/>
    </xf>
    <xf numFmtId="4" fontId="4" fillId="4" borderId="0" xfId="0" applyNumberFormat="1" applyFont="1" applyFill="1" applyBorder="1" applyAlignment="1" applyProtection="1">
      <alignment horizontal="center" vertical="center" wrapText="1"/>
    </xf>
    <xf numFmtId="4" fontId="4" fillId="4" borderId="20" xfId="0" applyNumberFormat="1" applyFont="1" applyFill="1" applyBorder="1" applyAlignment="1" applyProtection="1">
      <alignment horizontal="center" vertical="center" wrapText="1"/>
    </xf>
    <xf numFmtId="4" fontId="4" fillId="4" borderId="62" xfId="0" applyNumberFormat="1" applyFont="1" applyFill="1" applyBorder="1" applyAlignment="1" applyProtection="1">
      <alignment horizontal="center" vertical="center" wrapText="1"/>
    </xf>
    <xf numFmtId="4" fontId="4" fillId="4" borderId="60" xfId="0" applyNumberFormat="1" applyFont="1" applyFill="1" applyBorder="1" applyAlignment="1" applyProtection="1">
      <alignment horizontal="center" vertical="center" wrapText="1"/>
    </xf>
    <xf numFmtId="4" fontId="4" fillId="4" borderId="61" xfId="0" applyNumberFormat="1" applyFont="1" applyFill="1" applyBorder="1" applyAlignment="1" applyProtection="1">
      <alignment horizontal="center" vertical="center" wrapText="1"/>
    </xf>
    <xf numFmtId="0" fontId="15" fillId="4" borderId="12" xfId="0" applyFont="1" applyFill="1" applyBorder="1" applyAlignment="1" applyProtection="1">
      <alignment horizontal="center"/>
      <protection locked="0"/>
    </xf>
    <xf numFmtId="0" fontId="15" fillId="4" borderId="13" xfId="0" applyFont="1" applyFill="1" applyBorder="1" applyAlignment="1" applyProtection="1">
      <alignment horizontal="center"/>
      <protection locked="0"/>
    </xf>
    <xf numFmtId="0" fontId="15" fillId="4" borderId="14" xfId="0" applyFont="1" applyFill="1" applyBorder="1" applyAlignment="1" applyProtection="1">
      <alignment horizontal="center"/>
      <protection locked="0"/>
    </xf>
    <xf numFmtId="14" fontId="10" fillId="0" borderId="49" xfId="0" applyNumberFormat="1" applyFont="1" applyBorder="1" applyProtection="1">
      <protection locked="0"/>
    </xf>
    <xf numFmtId="9" fontId="5" fillId="5" borderId="72" xfId="2" applyNumberFormat="1" applyFill="1" applyBorder="1" applyProtection="1"/>
    <xf numFmtId="9" fontId="5" fillId="5" borderId="42" xfId="2" applyNumberFormat="1" applyFill="1" applyBorder="1" applyProtection="1"/>
    <xf numFmtId="4" fontId="4" fillId="6" borderId="0" xfId="2" applyNumberFormat="1" applyFont="1" applyFill="1" applyBorder="1" applyAlignment="1" applyProtection="1">
      <alignment horizontal="center" vertical="top" wrapText="1"/>
    </xf>
    <xf numFmtId="4" fontId="4" fillId="6" borderId="0" xfId="2" applyNumberFormat="1" applyFont="1" applyFill="1" applyBorder="1" applyAlignment="1" applyProtection="1">
      <alignment horizontal="center" vertical="top" wrapText="1"/>
    </xf>
    <xf numFmtId="9" fontId="5" fillId="6" borderId="0" xfId="2" applyNumberFormat="1" applyFill="1" applyBorder="1" applyProtection="1"/>
    <xf numFmtId="4" fontId="4" fillId="3" borderId="86" xfId="2" applyNumberFormat="1" applyFont="1" applyFill="1" applyBorder="1" applyAlignment="1" applyProtection="1">
      <alignment horizontal="center" vertical="top" wrapText="1"/>
    </xf>
    <xf numFmtId="4" fontId="4" fillId="3" borderId="96" xfId="2" applyNumberFormat="1" applyFont="1" applyFill="1" applyBorder="1" applyAlignment="1" applyProtection="1">
      <alignment horizontal="center" vertical="top" wrapText="1"/>
    </xf>
    <xf numFmtId="4" fontId="4" fillId="3" borderId="64" xfId="2" applyNumberFormat="1" applyFont="1" applyFill="1" applyBorder="1" applyAlignment="1" applyProtection="1">
      <alignment horizontal="center" vertical="top" wrapText="1"/>
    </xf>
    <xf numFmtId="4" fontId="4" fillId="3" borderId="48" xfId="2" applyNumberFormat="1" applyFont="1" applyFill="1" applyBorder="1" applyAlignment="1" applyProtection="1">
      <alignment horizontal="center" vertical="top" wrapText="1"/>
    </xf>
    <xf numFmtId="9" fontId="5" fillId="5" borderId="1" xfId="2" applyNumberFormat="1" applyFill="1" applyBorder="1" applyProtection="1"/>
    <xf numFmtId="9" fontId="5" fillId="5" borderId="48" xfId="2" applyNumberFormat="1" applyFill="1" applyBorder="1" applyProtection="1"/>
  </cellXfs>
  <cellStyles count="4">
    <cellStyle name="Normal" xfId="0" builtinId="0"/>
    <cellStyle name="Normal 2" xfId="1"/>
    <cellStyle name="Normal 3" xfId="2"/>
    <cellStyle name="Normal 4" xfId="3"/>
  </cellStyles>
  <dxfs count="120">
    <dxf>
      <font>
        <b val="0"/>
        <i val="0"/>
        <strike val="0"/>
        <condense val="0"/>
        <extend val="0"/>
        <outline val="0"/>
        <shadow val="0"/>
        <u val="none"/>
        <vertAlign val="baseline"/>
        <sz val="12"/>
        <color auto="1"/>
        <name val="Arial"/>
        <scheme val="none"/>
      </font>
      <numFmt numFmtId="0" formatCode="General"/>
      <alignment horizontal="center" vertical="center" textRotation="0" wrapText="0" indent="0" justifyLastLine="0" shrinkToFit="0" readingOrder="0"/>
      <border diagonalUp="0" diagonalDown="0">
        <left style="medium">
          <color auto="1"/>
        </left>
        <right style="medium">
          <color auto="1"/>
        </right>
        <top/>
        <bottom/>
        <vertical style="medium">
          <color auto="1"/>
        </vertical>
        <horizontal/>
      </border>
      <protection locked="0" hidden="0"/>
    </dxf>
    <dxf>
      <font>
        <b val="0"/>
        <i val="0"/>
        <strike val="0"/>
        <condense val="0"/>
        <extend val="0"/>
        <outline val="0"/>
        <shadow val="0"/>
        <u val="none"/>
        <vertAlign val="baseline"/>
        <sz val="12"/>
        <color auto="1"/>
        <name val="Arial"/>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2"/>
        <color auto="1"/>
        <name val="Arial"/>
        <scheme val="none"/>
      </font>
      <numFmt numFmtId="1" formatCode="0"/>
      <alignment horizontal="center" vertical="center" textRotation="0" wrapText="0" indent="0" justifyLastLine="0" shrinkToFit="0" readingOrder="0"/>
      <border diagonalUp="0" diagonalDown="0">
        <left style="medium">
          <color auto="1"/>
        </left>
        <right style="medium">
          <color indexed="64"/>
        </right>
        <top/>
        <bottom/>
        <vertical style="medium">
          <color auto="1"/>
        </vertical>
        <horizontal/>
      </border>
      <protection locked="0" hidden="0"/>
    </dxf>
    <dxf>
      <font>
        <b val="0"/>
        <i val="0"/>
        <strike val="0"/>
        <condense val="0"/>
        <extend val="0"/>
        <outline val="0"/>
        <shadow val="0"/>
        <u val="none"/>
        <vertAlign val="baseline"/>
        <sz val="12"/>
        <color auto="1"/>
        <name val="Arial"/>
        <scheme val="none"/>
      </font>
      <numFmt numFmtId="1" formatCode="0"/>
      <alignment horizontal="center" vertical="center" textRotation="0" wrapText="0" indent="0" justifyLastLine="0" shrinkToFit="0" readingOrder="0"/>
      <border diagonalUp="0" diagonalDown="0">
        <left style="medium">
          <color auto="1"/>
        </left>
        <right style="medium">
          <color auto="1"/>
        </right>
        <top/>
        <bottom/>
        <vertical style="medium">
          <color auto="1"/>
        </vertical>
        <horizontal/>
      </border>
      <protection locked="0" hidden="0"/>
    </dxf>
    <dxf>
      <font>
        <b val="0"/>
        <i val="0"/>
        <strike val="0"/>
        <condense val="0"/>
        <extend val="0"/>
        <outline val="0"/>
        <shadow val="0"/>
        <u val="none"/>
        <vertAlign val="baseline"/>
        <sz val="12"/>
        <color auto="1"/>
        <name val="Arial"/>
        <scheme val="none"/>
      </font>
      <numFmt numFmtId="1" formatCode="0"/>
      <alignment horizontal="center" vertical="center" textRotation="0" wrapText="0" indent="0" justifyLastLine="0" shrinkToFit="0" readingOrder="0"/>
      <border diagonalUp="0" diagonalDown="0">
        <left style="medium">
          <color auto="1"/>
        </left>
        <right style="medium">
          <color auto="1"/>
        </right>
        <top/>
        <bottom/>
        <vertical style="medium">
          <color auto="1"/>
        </vertical>
        <horizontal/>
      </border>
      <protection locked="0" hidden="0"/>
    </dxf>
    <dxf>
      <font>
        <b val="0"/>
        <i val="0"/>
        <strike val="0"/>
        <condense val="0"/>
        <extend val="0"/>
        <outline val="0"/>
        <shadow val="0"/>
        <u val="none"/>
        <vertAlign val="baseline"/>
        <sz val="12"/>
        <color auto="1"/>
        <name val="Arial"/>
        <scheme val="none"/>
      </font>
      <numFmt numFmtId="1" formatCode="0"/>
      <alignment horizontal="center" vertical="center" textRotation="0" wrapText="0" indent="0" justifyLastLine="0" shrinkToFit="0" readingOrder="0"/>
      <border diagonalUp="0" diagonalDown="0">
        <left style="medium">
          <color auto="1"/>
        </left>
        <right style="medium">
          <color auto="1"/>
        </right>
        <top/>
        <bottom/>
        <vertical style="medium">
          <color auto="1"/>
        </vertical>
        <horizontal/>
      </border>
      <protection locked="0" hidden="0"/>
    </dxf>
    <dxf>
      <font>
        <b val="0"/>
        <i val="0"/>
        <strike val="0"/>
        <condense val="0"/>
        <extend val="0"/>
        <outline val="0"/>
        <shadow val="0"/>
        <u val="none"/>
        <vertAlign val="baseline"/>
        <sz val="12"/>
        <color auto="1"/>
        <name val="Arial"/>
        <scheme val="none"/>
      </font>
      <numFmt numFmtId="1" formatCode="0"/>
      <alignment horizontal="center" vertical="center" textRotation="0" wrapText="0" indent="0" justifyLastLine="0" shrinkToFit="0" readingOrder="0"/>
      <border diagonalUp="0" diagonalDown="0">
        <left style="medium">
          <color auto="1"/>
        </left>
        <right style="medium">
          <color auto="1"/>
        </right>
        <top/>
        <bottom/>
        <vertical style="medium">
          <color auto="1"/>
        </vertical>
        <horizontal/>
      </border>
      <protection locked="0" hidden="0"/>
    </dxf>
    <dxf>
      <font>
        <b val="0"/>
        <i val="0"/>
        <strike val="0"/>
        <condense val="0"/>
        <extend val="0"/>
        <outline val="0"/>
        <shadow val="0"/>
        <u val="none"/>
        <vertAlign val="baseline"/>
        <sz val="12"/>
        <color auto="1"/>
        <name val="Arial"/>
        <scheme val="none"/>
      </font>
      <numFmt numFmtId="1" formatCode="0"/>
      <alignment horizontal="center" vertical="center" textRotation="0" wrapText="0" indent="0" justifyLastLine="0" shrinkToFit="0" readingOrder="0"/>
      <border diagonalUp="0" diagonalDown="0">
        <left style="medium">
          <color auto="1"/>
        </left>
        <right style="medium">
          <color auto="1"/>
        </right>
        <top/>
        <bottom/>
        <vertical style="medium">
          <color auto="1"/>
        </vertical>
        <horizontal/>
      </border>
      <protection locked="0" hidden="0"/>
    </dxf>
    <dxf>
      <font>
        <b val="0"/>
        <i val="0"/>
        <strike val="0"/>
        <condense val="0"/>
        <extend val="0"/>
        <outline val="0"/>
        <shadow val="0"/>
        <u val="none"/>
        <vertAlign val="baseline"/>
        <sz val="12"/>
        <color auto="1"/>
        <name val="Arial"/>
        <scheme val="none"/>
      </font>
      <numFmt numFmtId="1" formatCode="0"/>
      <alignment horizontal="center" vertical="center" textRotation="0" wrapText="0" indent="0" justifyLastLine="0" shrinkToFit="0" readingOrder="0"/>
      <border diagonalUp="0" diagonalDown="0">
        <left style="medium">
          <color auto="1"/>
        </left>
        <right style="medium">
          <color auto="1"/>
        </right>
        <top/>
        <bottom/>
        <vertical style="medium">
          <color auto="1"/>
        </vertical>
        <horizontal/>
      </border>
      <protection locked="0" hidden="0"/>
    </dxf>
    <dxf>
      <font>
        <b val="0"/>
        <i val="0"/>
        <strike val="0"/>
        <condense val="0"/>
        <extend val="0"/>
        <outline val="0"/>
        <shadow val="0"/>
        <u val="none"/>
        <vertAlign val="baseline"/>
        <sz val="12"/>
        <color auto="1"/>
        <name val="Arial"/>
        <scheme val="none"/>
      </font>
      <numFmt numFmtId="1" formatCode="0"/>
      <alignment horizontal="center" vertical="center" textRotation="0" wrapText="0" indent="0" justifyLastLine="0" shrinkToFit="0" readingOrder="0"/>
      <border diagonalUp="0" diagonalDown="0">
        <left style="medium">
          <color auto="1"/>
        </left>
        <right style="medium">
          <color auto="1"/>
        </right>
        <top/>
        <bottom/>
        <vertical style="medium">
          <color auto="1"/>
        </vertical>
        <horizontal/>
      </border>
      <protection locked="0" hidden="0"/>
    </dxf>
    <dxf>
      <font>
        <b val="0"/>
        <i val="0"/>
        <strike val="0"/>
        <condense val="0"/>
        <extend val="0"/>
        <outline val="0"/>
        <shadow val="0"/>
        <u val="none"/>
        <vertAlign val="baseline"/>
        <sz val="12"/>
        <color auto="1"/>
        <name val="Arial"/>
        <scheme val="none"/>
      </font>
      <numFmt numFmtId="1" formatCode="0"/>
      <alignment horizontal="center" vertical="center" textRotation="0" wrapText="0" indent="0" justifyLastLine="0" shrinkToFit="0" readingOrder="0"/>
      <border diagonalUp="0" diagonalDown="0">
        <left style="medium">
          <color auto="1"/>
        </left>
        <right style="medium">
          <color auto="1"/>
        </right>
        <top/>
        <bottom/>
        <vertical style="medium">
          <color auto="1"/>
        </vertical>
        <horizontal/>
      </border>
      <protection locked="0" hidden="0"/>
    </dxf>
    <dxf>
      <font>
        <b val="0"/>
        <i val="0"/>
        <strike val="0"/>
        <condense val="0"/>
        <extend val="0"/>
        <outline val="0"/>
        <shadow val="0"/>
        <u val="none"/>
        <vertAlign val="baseline"/>
        <sz val="12"/>
        <color auto="1"/>
        <name val="Arial"/>
        <scheme val="none"/>
      </font>
      <numFmt numFmtId="1" formatCode="0"/>
      <alignment horizontal="center" vertical="center" textRotation="0" wrapText="0" indent="0" justifyLastLine="0" shrinkToFit="0" readingOrder="0"/>
      <border diagonalUp="0" diagonalDown="0">
        <left style="medium">
          <color auto="1"/>
        </left>
        <right style="medium">
          <color auto="1"/>
        </right>
        <top/>
        <bottom/>
        <vertical style="medium">
          <color auto="1"/>
        </vertical>
        <horizontal/>
      </border>
      <protection locked="0" hidden="0"/>
    </dxf>
    <dxf>
      <font>
        <b val="0"/>
        <i val="0"/>
        <strike val="0"/>
        <condense val="0"/>
        <extend val="0"/>
        <outline val="0"/>
        <shadow val="0"/>
        <u val="none"/>
        <vertAlign val="baseline"/>
        <sz val="12"/>
        <color auto="1"/>
        <name val="Arial"/>
        <scheme val="none"/>
      </font>
      <numFmt numFmtId="1" formatCode="0"/>
      <alignment horizontal="center" vertical="center" textRotation="0" wrapText="0" indent="0" justifyLastLine="0" shrinkToFit="0" readingOrder="0"/>
      <border diagonalUp="0" diagonalDown="0">
        <left style="medium">
          <color auto="1"/>
        </left>
        <right style="medium">
          <color auto="1"/>
        </right>
        <top/>
        <bottom/>
        <vertical style="medium">
          <color auto="1"/>
        </vertical>
        <horizontal/>
      </border>
      <protection locked="0" hidden="0"/>
    </dxf>
    <dxf>
      <font>
        <b val="0"/>
        <i val="0"/>
        <strike val="0"/>
        <condense val="0"/>
        <extend val="0"/>
        <outline val="0"/>
        <shadow val="0"/>
        <u val="none"/>
        <vertAlign val="baseline"/>
        <sz val="12"/>
        <color auto="1"/>
        <name val="Arial"/>
        <scheme val="none"/>
      </font>
      <numFmt numFmtId="1" formatCode="0"/>
      <alignment horizontal="center" vertical="center" textRotation="0" wrapText="0" indent="0" justifyLastLine="0" shrinkToFit="0" readingOrder="0"/>
      <border diagonalUp="0" diagonalDown="0">
        <left style="medium">
          <color indexed="64"/>
        </left>
        <right style="medium">
          <color auto="1"/>
        </right>
        <top/>
        <bottom/>
        <vertical style="medium">
          <color auto="1"/>
        </vertical>
        <horizontal/>
      </border>
      <protection locked="0" hidden="0"/>
    </dxf>
    <dxf>
      <font>
        <b val="0"/>
        <i val="0"/>
        <strike val="0"/>
        <condense val="0"/>
        <extend val="0"/>
        <outline val="0"/>
        <shadow val="0"/>
        <u val="none"/>
        <vertAlign val="baseline"/>
        <sz val="12"/>
        <color theme="0" tint="-0.249977111117893"/>
        <name val="Arial"/>
        <scheme val="none"/>
      </font>
      <numFmt numFmtId="0" formatCode="General"/>
      <fill>
        <patternFill patternType="solid">
          <fgColor indexed="64"/>
          <bgColor theme="0" tint="-0.249977111117893"/>
        </patternFill>
      </fill>
      <alignment horizontal="center" vertical="center" textRotation="0" wrapText="0" indent="0" justifyLastLine="0" shrinkToFit="0" readingOrder="0"/>
      <border diagonalUp="0" diagonalDown="0" outline="0">
        <left style="medium">
          <color indexed="64"/>
        </left>
        <right style="medium">
          <color indexed="64"/>
        </right>
        <top style="thin">
          <color indexed="64"/>
        </top>
        <bottom/>
      </border>
      <protection locked="0" hidden="0"/>
    </dxf>
    <dxf>
      <font>
        <b val="0"/>
        <i val="0"/>
        <strike val="0"/>
        <condense val="0"/>
        <extend val="0"/>
        <outline val="0"/>
        <shadow val="0"/>
        <u val="none"/>
        <vertAlign val="baseline"/>
        <sz val="12"/>
        <color auto="1"/>
        <name val="Arial"/>
        <scheme val="none"/>
      </font>
      <numFmt numFmtId="0" formatCode="General"/>
      <alignment horizontal="center" vertical="center" textRotation="0" wrapText="0" indent="0" justifyLastLine="0" shrinkToFit="0" readingOrder="0"/>
      <border diagonalUp="0" diagonalDown="0" outline="0">
        <left style="medium">
          <color indexed="64"/>
        </left>
        <right style="medium">
          <color indexed="64"/>
        </right>
        <top style="thin">
          <color indexed="64"/>
        </top>
        <bottom/>
      </border>
      <protection locked="0" hidden="0"/>
    </dxf>
    <dxf>
      <font>
        <b val="0"/>
        <i val="0"/>
        <strike val="0"/>
        <condense val="0"/>
        <extend val="0"/>
        <outline val="0"/>
        <shadow val="0"/>
        <u val="none"/>
        <vertAlign val="baseline"/>
        <sz val="12"/>
        <color auto="1"/>
        <name val="Arial"/>
        <scheme val="none"/>
      </font>
      <alignment horizontal="center" vertical="center" textRotation="0" wrapText="0" indent="0" justifyLastLine="0" shrinkToFit="0" readingOrder="0"/>
      <border diagonalUp="0" diagonalDown="0">
        <left/>
        <right style="medium">
          <color indexed="64"/>
        </right>
        <top style="thin">
          <color indexed="64"/>
        </top>
        <bottom/>
        <vertical/>
        <horizontal/>
      </border>
      <protection locked="0" hidden="0"/>
    </dxf>
    <dxf>
      <font>
        <b val="0"/>
        <i val="0"/>
        <strike val="0"/>
        <condense val="0"/>
        <extend val="0"/>
        <outline val="0"/>
        <shadow val="0"/>
        <u val="none"/>
        <vertAlign val="baseline"/>
        <sz val="12"/>
        <color auto="1"/>
        <name val="Arial"/>
        <scheme val="none"/>
      </font>
      <alignment horizontal="center" vertical="center" textRotation="0" wrapText="0" indent="0" justifyLastLine="0" shrinkToFit="0" readingOrder="0"/>
      <border diagonalUp="0" diagonalDown="0">
        <left/>
        <right style="medium">
          <color indexed="64"/>
        </right>
        <top style="thin">
          <color indexed="64"/>
        </top>
        <bottom/>
        <vertical/>
        <horizontal/>
      </border>
      <protection locked="0" hidden="0"/>
    </dxf>
    <dxf>
      <font>
        <b val="0"/>
        <i val="0"/>
        <strike val="0"/>
        <condense val="0"/>
        <extend val="0"/>
        <outline val="0"/>
        <shadow val="0"/>
        <u val="none"/>
        <vertAlign val="baseline"/>
        <sz val="12"/>
        <color auto="1"/>
        <name val="Arial"/>
        <scheme val="none"/>
      </font>
      <alignment horizontal="center"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left style="medium">
          <color indexed="64"/>
        </left>
        <right style="medium">
          <color indexed="64"/>
        </right>
        <top style="medium">
          <color indexed="64"/>
        </top>
      </border>
    </dxf>
    <dxf>
      <font>
        <b val="0"/>
        <i val="0"/>
        <strike val="0"/>
        <condense val="0"/>
        <extend val="0"/>
        <outline val="0"/>
        <shadow val="0"/>
        <u val="none"/>
        <vertAlign val="baseline"/>
        <sz val="12"/>
        <color auto="1"/>
        <name val="Arial"/>
        <scheme val="none"/>
      </font>
      <alignment horizontal="center" vertical="center" textRotation="0" wrapText="0" indent="0" justifyLastLine="0" shrinkToFit="0" readingOrder="0"/>
      <protection locked="0" hidden="0"/>
    </dxf>
    <dxf>
      <font>
        <b/>
        <i val="0"/>
        <strike val="0"/>
        <condense val="0"/>
        <extend val="0"/>
        <outline val="0"/>
        <shadow val="0"/>
        <u val="none"/>
        <vertAlign val="baseline"/>
        <sz val="12"/>
        <color theme="1"/>
        <name val="Arial"/>
        <scheme val="none"/>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1" hidden="0"/>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patternFill>
      </fill>
    </dxf>
    <dxf>
      <fill>
        <patternFill>
          <bgColor theme="5"/>
        </patternFill>
      </fill>
    </dxf>
    <dxf>
      <fill>
        <patternFill>
          <bgColor theme="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54429</xdr:colOff>
      <xdr:row>11</xdr:row>
      <xdr:rowOff>119744</xdr:rowOff>
    </xdr:from>
    <xdr:to>
      <xdr:col>1</xdr:col>
      <xdr:colOff>2418262</xdr:colOff>
      <xdr:row>18</xdr:row>
      <xdr:rowOff>167641</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29" y="2656115"/>
          <a:ext cx="4875712" cy="1267097"/>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rmfutures.sharepoint.com/Documents%20and%20Settings/teufeil/Local%20Settings/Temporary%20Internet%20Files/OLK97/PVD%20BUDGET%20-%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4F%20Financial%20Report%20-%20Ex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sheet 1 Project budget"/>
      <sheetName val="Worksheet 2 Budget by activity"/>
      <sheetName val="Worksheet 3 Funding Sources "/>
      <sheetName val="4 Breakdown by sources"/>
    </sheetNames>
    <sheetDataSet>
      <sheetData sheetId="0">
        <row r="56">
          <cell r="E56">
            <v>0</v>
          </cell>
          <cell r="I56">
            <v>0</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P4F Disbursement Forecast"/>
      <sheetName val="P4F Budget Recon"/>
      <sheetName val="P4F Invoice Recon"/>
    </sheetNames>
    <sheetDataSet>
      <sheetData sheetId="0"/>
      <sheetData sheetId="1"/>
      <sheetData sheetId="2"/>
      <sheetData sheetId="3"/>
    </sheetDataSet>
  </externalBook>
</externalLink>
</file>

<file path=xl/tables/table1.xml><?xml version="1.0" encoding="utf-8"?>
<table xmlns="http://schemas.openxmlformats.org/spreadsheetml/2006/main" id="4" name="Table4" displayName="Table4" ref="B36:V62" totalsRowShown="0" headerRowDxfId="23" dataDxfId="22" tableBorderDxfId="21">
  <autoFilter ref="B36:V6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21">
    <tableColumn id="1" name="Invoice/Receipt Number" dataDxfId="20"/>
    <tableColumn id="2" name="Total Invoice/Receipt Amount (in GBP)" dataDxfId="19"/>
    <tableColumn id="3" name="Date Incurred (Invoice/Receipt Date)" dataDxfId="18"/>
    <tableColumn id="4" name="Date Paid (Bank Statement/_x000a_Receipt)" dataDxfId="17"/>
    <tableColumn id="5" name="Relevant Output (See Dropdown)" dataDxfId="16"/>
    <tableColumn id="7" name="Related Expenditure Line Item (See Dropdown)" dataDxfId="15"/>
    <tableColumn id="21" name="Column2" dataDxfId="14"/>
    <tableColumn id="9" name="Disbursement 1" dataDxfId="13"/>
    <tableColumn id="10" name="Disbursement 2" dataDxfId="12"/>
    <tableColumn id="11" name="Disbursement 3" dataDxfId="11"/>
    <tableColumn id="12" name="Disbursement 4" dataDxfId="10"/>
    <tableColumn id="13" name="Disbursement 5" dataDxfId="9"/>
    <tableColumn id="14" name="Disbursement 6" dataDxfId="8"/>
    <tableColumn id="15" name="Disbursement 7" dataDxfId="7"/>
    <tableColumn id="16" name="Disbursement 8" dataDxfId="6"/>
    <tableColumn id="17" name="Disbursement 9" dataDxfId="5"/>
    <tableColumn id="18" name="Disbursement 10" dataDxfId="4"/>
    <tableColumn id="19" name="Disbursement 11" dataDxfId="3"/>
    <tableColumn id="20" name="Disbursement 12" dataDxfId="2"/>
    <tableColumn id="22" name="Total Amount Requested (in GBP)" dataDxfId="1">
      <calculatedColumnFormula>SUM(Table4[[#This Row],[Disbursement 1]:[Disbursement 12]])</calculatedColumnFormula>
    </tableColumn>
    <tableColumn id="23" name="Column3" dataDxfId="0">
      <calculatedColumnFormula>IFERROR(RIGHT(G37,LEN(G37)-SEARCH("&gt;",G37)),"")</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39"/>
  <sheetViews>
    <sheetView zoomScale="80" zoomScaleNormal="80" workbookViewId="0">
      <selection activeCell="B3" sqref="B3"/>
    </sheetView>
  </sheetViews>
  <sheetFormatPr defaultColWidth="0" defaultRowHeight="13.2" zeroHeight="1" x14ac:dyDescent="0.25"/>
  <cols>
    <col min="1" max="1" width="36.6640625" style="1" customWidth="1"/>
    <col min="2" max="2" width="45.6640625" style="1" customWidth="1"/>
    <col min="3" max="3" width="30.33203125" style="1" customWidth="1"/>
    <col min="4" max="4" width="21.44140625" style="1" customWidth="1"/>
    <col min="5" max="5" width="37.5546875" style="1" hidden="1" customWidth="1"/>
    <col min="6" max="16" width="8.88671875" style="59" hidden="1" customWidth="1"/>
    <col min="17" max="16384" width="8.88671875" style="59" hidden="1"/>
  </cols>
  <sheetData>
    <row r="1" spans="1:5" ht="18" thickBot="1" x14ac:dyDescent="0.3">
      <c r="A1" s="58" t="s">
        <v>32</v>
      </c>
    </row>
    <row r="2" spans="1:5" ht="13.8" thickBot="1" x14ac:dyDescent="0.3"/>
    <row r="3" spans="1:5" ht="15.6" x14ac:dyDescent="0.25">
      <c r="A3" s="46" t="s">
        <v>27</v>
      </c>
      <c r="B3" s="178" t="s">
        <v>115</v>
      </c>
      <c r="C3" s="60"/>
      <c r="D3" s="60"/>
      <c r="E3" s="60"/>
    </row>
    <row r="4" spans="1:5" ht="15.6" x14ac:dyDescent="0.25">
      <c r="A4" s="47" t="s">
        <v>33</v>
      </c>
      <c r="B4" s="56" t="s">
        <v>116</v>
      </c>
      <c r="C4" s="60"/>
      <c r="D4" s="60"/>
      <c r="E4" s="60"/>
    </row>
    <row r="5" spans="1:5" ht="15.6" x14ac:dyDescent="0.25">
      <c r="A5" s="48" t="s">
        <v>54</v>
      </c>
      <c r="B5" s="57" t="s">
        <v>117</v>
      </c>
      <c r="C5" s="60"/>
      <c r="D5" s="60"/>
      <c r="E5" s="60"/>
    </row>
    <row r="6" spans="1:5" ht="15.6" x14ac:dyDescent="0.25">
      <c r="A6" s="48" t="s">
        <v>34</v>
      </c>
      <c r="B6" s="57" t="s">
        <v>118</v>
      </c>
      <c r="C6" s="60"/>
      <c r="D6" s="60"/>
      <c r="E6" s="60"/>
    </row>
    <row r="7" spans="1:5" ht="15.6" x14ac:dyDescent="0.25">
      <c r="A7" s="48" t="s">
        <v>37</v>
      </c>
      <c r="B7" s="57" t="s">
        <v>119</v>
      </c>
      <c r="C7" s="60"/>
      <c r="D7" s="60"/>
      <c r="E7" s="60"/>
    </row>
    <row r="8" spans="1:5" ht="16.2" thickBot="1" x14ac:dyDescent="0.3">
      <c r="A8" s="49" t="s">
        <v>60</v>
      </c>
      <c r="B8" s="411">
        <v>42855</v>
      </c>
      <c r="C8" s="60"/>
      <c r="D8" s="60"/>
      <c r="E8" s="60"/>
    </row>
    <row r="9" spans="1:5" ht="15.6" thickBot="1" x14ac:dyDescent="0.3">
      <c r="A9" s="60"/>
      <c r="B9" s="60"/>
      <c r="C9" s="60"/>
      <c r="D9" s="60"/>
      <c r="E9" s="60"/>
    </row>
    <row r="10" spans="1:5" ht="28.2" customHeight="1" x14ac:dyDescent="0.25">
      <c r="A10" s="316" t="s">
        <v>176</v>
      </c>
      <c r="B10" s="317"/>
    </row>
    <row r="11" spans="1:5" ht="19.8" customHeight="1" thickBot="1" x14ac:dyDescent="0.3">
      <c r="A11" s="318"/>
      <c r="B11" s="319"/>
    </row>
    <row r="12" spans="1:5" ht="13.8" customHeight="1" x14ac:dyDescent="0.25">
      <c r="A12" s="61"/>
    </row>
    <row r="13" spans="1:5" ht="13.8" customHeight="1" x14ac:dyDescent="0.25">
      <c r="A13" s="61"/>
    </row>
    <row r="14" spans="1:5" ht="13.8" customHeight="1" x14ac:dyDescent="0.25">
      <c r="A14" s="61"/>
    </row>
    <row r="15" spans="1:5" ht="13.8" customHeight="1" x14ac:dyDescent="0.25">
      <c r="A15" s="61"/>
    </row>
    <row r="16" spans="1:5" ht="13.8" customHeight="1" x14ac:dyDescent="0.25">
      <c r="A16" s="61"/>
    </row>
    <row r="17" spans="1:1" ht="13.8" customHeight="1" x14ac:dyDescent="0.25">
      <c r="A17" s="61"/>
    </row>
    <row r="18" spans="1:1" ht="13.8" customHeight="1" x14ac:dyDescent="0.25">
      <c r="A18" s="61"/>
    </row>
    <row r="19" spans="1:1" ht="13.8" customHeight="1" x14ac:dyDescent="0.25">
      <c r="A19" s="61"/>
    </row>
    <row r="20" spans="1:1" x14ac:dyDescent="0.25"/>
    <row r="21" spans="1:1" x14ac:dyDescent="0.25"/>
    <row r="22" spans="1:1" x14ac:dyDescent="0.25"/>
    <row r="23" spans="1:1" x14ac:dyDescent="0.25"/>
    <row r="24" spans="1:1" hidden="1" x14ac:dyDescent="0.25"/>
    <row r="25" spans="1:1" hidden="1" x14ac:dyDescent="0.25"/>
    <row r="26" spans="1:1" hidden="1" x14ac:dyDescent="0.25"/>
    <row r="27" spans="1:1" hidden="1" x14ac:dyDescent="0.25"/>
    <row r="28" spans="1:1" hidden="1" x14ac:dyDescent="0.25"/>
    <row r="29" spans="1:1" hidden="1" x14ac:dyDescent="0.25"/>
    <row r="30" spans="1:1" hidden="1" x14ac:dyDescent="0.25"/>
    <row r="31" spans="1:1" hidden="1" x14ac:dyDescent="0.25"/>
    <row r="32" spans="1:1" hidden="1" x14ac:dyDescent="0.25"/>
    <row r="33" hidden="1" x14ac:dyDescent="0.25"/>
    <row r="34" x14ac:dyDescent="0.25"/>
    <row r="35" x14ac:dyDescent="0.25"/>
    <row r="36" x14ac:dyDescent="0.25"/>
    <row r="37" x14ac:dyDescent="0.25"/>
    <row r="38" x14ac:dyDescent="0.25"/>
    <row r="39" x14ac:dyDescent="0.25"/>
  </sheetData>
  <sheetProtection algorithmName="SHA-512" hashValue="aWepH7pfrrq5q1YmcY6exm7409ASZdGaw1XKjKJlDXpH6H5fJP0/G1RkYc7qsjGx14UHrdjsJh8RZwjWirNsZg==" saltValue="9b7EOUtgddvyBiufD/65uw==" spinCount="100000" sheet="1" objects="1" scenarios="1" formatCells="0" selectLockedCells="1"/>
  <mergeCells count="1">
    <mergeCell ref="A10:B11"/>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I89"/>
  <sheetViews>
    <sheetView zoomScale="70" zoomScaleNormal="70" zoomScaleSheetLayoutView="100" workbookViewId="0">
      <selection activeCell="U20" sqref="U20"/>
    </sheetView>
  </sheetViews>
  <sheetFormatPr defaultColWidth="0" defaultRowHeight="0" customHeight="1" zeroHeight="1" x14ac:dyDescent="0.25"/>
  <cols>
    <col min="1" max="1" width="3.6640625" style="229" customWidth="1"/>
    <col min="2" max="2" width="37.88671875" style="249" customWidth="1"/>
    <col min="3" max="8" width="12.6640625" style="250" customWidth="1"/>
    <col min="9" max="20" width="14" style="250" customWidth="1"/>
    <col min="21" max="21" width="8.44140625" style="250" customWidth="1"/>
    <col min="22" max="22" width="3.77734375" style="229" customWidth="1"/>
    <col min="23" max="35" width="13.5546875" style="229" hidden="1" customWidth="1"/>
    <col min="36" max="16384" width="8.88671875" style="229" hidden="1"/>
  </cols>
  <sheetData>
    <row r="1" spans="1:22" ht="13.8" thickBot="1" x14ac:dyDescent="0.3">
      <c r="A1" s="226"/>
      <c r="B1" s="227"/>
      <c r="C1" s="228"/>
      <c r="D1" s="228"/>
      <c r="E1" s="228"/>
      <c r="F1" s="228"/>
      <c r="G1" s="228"/>
      <c r="H1" s="228"/>
      <c r="I1" s="228"/>
      <c r="J1" s="228"/>
      <c r="K1" s="228"/>
      <c r="L1" s="228"/>
      <c r="M1" s="228"/>
      <c r="N1" s="228"/>
      <c r="O1" s="228"/>
      <c r="P1" s="228"/>
      <c r="Q1" s="228"/>
      <c r="R1" s="228"/>
      <c r="S1" s="228"/>
      <c r="T1" s="228"/>
      <c r="U1" s="228"/>
      <c r="V1" s="226"/>
    </row>
    <row r="2" spans="1:22" ht="21.6" customHeight="1" thickBot="1" x14ac:dyDescent="0.3">
      <c r="A2" s="226"/>
      <c r="B2" s="320" t="s">
        <v>107</v>
      </c>
      <c r="C2" s="321"/>
      <c r="D2" s="321"/>
      <c r="E2" s="321"/>
      <c r="F2" s="322"/>
      <c r="G2" s="228"/>
      <c r="H2" s="228"/>
      <c r="I2" s="228"/>
      <c r="J2" s="228"/>
      <c r="K2" s="228"/>
      <c r="L2" s="228"/>
      <c r="M2" s="228"/>
      <c r="N2" s="228"/>
      <c r="O2" s="228"/>
      <c r="P2" s="228"/>
      <c r="Q2" s="228"/>
      <c r="R2" s="228"/>
      <c r="S2" s="228"/>
      <c r="T2" s="228"/>
      <c r="U2" s="228"/>
      <c r="V2" s="226"/>
    </row>
    <row r="3" spans="1:22" ht="13.8" thickBot="1" x14ac:dyDescent="0.3">
      <c r="A3" s="226"/>
      <c r="B3" s="232"/>
      <c r="C3" s="323"/>
      <c r="D3" s="323"/>
      <c r="E3" s="323"/>
      <c r="F3" s="323"/>
      <c r="G3" s="231"/>
      <c r="H3" s="231"/>
      <c r="I3" s="231"/>
      <c r="J3" s="231"/>
      <c r="K3" s="231"/>
      <c r="L3" s="231"/>
      <c r="M3" s="231"/>
      <c r="N3" s="231"/>
      <c r="O3" s="231"/>
      <c r="P3" s="231"/>
      <c r="Q3" s="231"/>
      <c r="R3" s="231"/>
      <c r="S3" s="231"/>
      <c r="T3" s="231"/>
      <c r="U3" s="231"/>
      <c r="V3" s="226"/>
    </row>
    <row r="4" spans="1:22" ht="13.8" thickBot="1" x14ac:dyDescent="0.3">
      <c r="A4" s="226"/>
      <c r="B4" s="232"/>
      <c r="C4" s="231"/>
      <c r="D4" s="231"/>
      <c r="E4" s="324" t="s">
        <v>19</v>
      </c>
      <c r="F4" s="325"/>
      <c r="G4" s="326" t="s">
        <v>20</v>
      </c>
      <c r="H4" s="325"/>
      <c r="I4" s="326" t="s">
        <v>21</v>
      </c>
      <c r="J4" s="337"/>
      <c r="K4" s="414"/>
      <c r="L4" s="414"/>
      <c r="M4" s="414"/>
      <c r="N4" s="414"/>
      <c r="O4" s="414"/>
      <c r="P4" s="414"/>
      <c r="Q4" s="414"/>
      <c r="R4" s="414"/>
      <c r="S4" s="414"/>
      <c r="T4" s="414"/>
      <c r="U4" s="231"/>
      <c r="V4" s="226"/>
    </row>
    <row r="5" spans="1:22" ht="26.4" customHeight="1" x14ac:dyDescent="0.25">
      <c r="A5" s="226"/>
      <c r="B5" s="327" t="s">
        <v>92</v>
      </c>
      <c r="C5" s="329" t="s">
        <v>114</v>
      </c>
      <c r="D5" s="417" t="s">
        <v>113</v>
      </c>
      <c r="E5" s="419" t="s">
        <v>30</v>
      </c>
      <c r="F5" s="335"/>
      <c r="G5" s="334" t="s">
        <v>93</v>
      </c>
      <c r="H5" s="335"/>
      <c r="I5" s="334" t="s">
        <v>93</v>
      </c>
      <c r="J5" s="336"/>
      <c r="K5" s="414"/>
      <c r="L5" s="414"/>
      <c r="M5" s="414"/>
      <c r="N5" s="414"/>
      <c r="O5" s="414"/>
      <c r="P5" s="414"/>
      <c r="Q5" s="414"/>
      <c r="R5" s="414"/>
      <c r="S5" s="414"/>
      <c r="T5" s="414"/>
      <c r="U5" s="230"/>
      <c r="V5" s="226"/>
    </row>
    <row r="6" spans="1:22" ht="27" customHeight="1" thickBot="1" x14ac:dyDescent="0.3">
      <c r="A6" s="226"/>
      <c r="B6" s="328"/>
      <c r="C6" s="330"/>
      <c r="D6" s="418"/>
      <c r="E6" s="420" t="s">
        <v>110</v>
      </c>
      <c r="F6" s="233" t="s">
        <v>111</v>
      </c>
      <c r="G6" s="233" t="s">
        <v>110</v>
      </c>
      <c r="H6" s="233" t="s">
        <v>111</v>
      </c>
      <c r="I6" s="233" t="s">
        <v>110</v>
      </c>
      <c r="J6" s="234" t="s">
        <v>111</v>
      </c>
      <c r="K6" s="415"/>
      <c r="L6" s="415"/>
      <c r="M6" s="415"/>
      <c r="N6" s="415"/>
      <c r="O6" s="415"/>
      <c r="P6" s="415"/>
      <c r="Q6" s="415"/>
      <c r="R6" s="415"/>
      <c r="S6" s="415"/>
      <c r="T6" s="415"/>
      <c r="U6" s="230"/>
      <c r="V6" s="226"/>
    </row>
    <row r="7" spans="1:22" ht="13.2" x14ac:dyDescent="0.25">
      <c r="A7" s="235">
        <v>1</v>
      </c>
      <c r="B7" s="236" t="s">
        <v>1</v>
      </c>
      <c r="C7" s="255">
        <f>IFERROR((VLOOKUP($B7,'P4F Budget Recon'!$B$3:$BO$45,4,FALSE)),"")</f>
        <v>0.88751042146261339</v>
      </c>
      <c r="D7" s="412">
        <f>IFERROR((VLOOKUP($B7,'P4F Budget Recon'!$B$3:$BO$45,7,FALSE)),"")</f>
        <v>0.91666666666666674</v>
      </c>
      <c r="E7" s="421">
        <f>IFERROR((VLOOKUP($B7,'P4F Budget Recon'!$B$3:$BO$45,12,FALSE)),"")</f>
        <v>0.88751042146261339</v>
      </c>
      <c r="F7" s="255">
        <f>IFERROR((VLOOKUP($B7,'P4F Budget Recon'!$B$3:$BO$45,15,FALSE)),"")</f>
        <v>0.91666666666666663</v>
      </c>
      <c r="G7" s="255">
        <f>IFERROR((VLOOKUP($B7,'P4F Budget Recon'!$B$3:$BO$45,19,FALSE)),"")</f>
        <v>0</v>
      </c>
      <c r="H7" s="255">
        <f>IFERROR((VLOOKUP($B7,'P4F Budget Recon'!$B$3:$BO$45,22,FALSE)),"")</f>
        <v>0.91666666666666674</v>
      </c>
      <c r="I7" s="255">
        <f>IFERROR((VLOOKUP($B7,'P4F Budget Recon'!$B$3:$BO$45,26,FALSE)),"")</f>
        <v>0</v>
      </c>
      <c r="J7" s="237">
        <f>IFERROR((VLOOKUP($B7,'P4F Budget Recon'!$B$3:$BO$45,29,FALSE)),"")</f>
        <v>0</v>
      </c>
      <c r="K7" s="416"/>
      <c r="L7" s="416"/>
      <c r="M7" s="416"/>
      <c r="N7" s="416"/>
      <c r="O7" s="416"/>
      <c r="P7" s="416"/>
      <c r="Q7" s="416"/>
      <c r="R7" s="416"/>
      <c r="S7" s="416"/>
      <c r="T7" s="416"/>
      <c r="U7" s="230"/>
      <c r="V7" s="226"/>
    </row>
    <row r="8" spans="1:22" ht="13.2" x14ac:dyDescent="0.25">
      <c r="A8" s="238">
        <v>2</v>
      </c>
      <c r="B8" s="239" t="s">
        <v>2</v>
      </c>
      <c r="C8" s="255">
        <f>IFERROR((VLOOKUP($B8,'P4F Budget Recon'!$B$3:$BO$45,4,FALSE)),"")</f>
        <v>0</v>
      </c>
      <c r="D8" s="412">
        <f>IFERROR((VLOOKUP($B8,'P4F Budget Recon'!$B$3:$BO$45,7,FALSE)),"")</f>
        <v>0</v>
      </c>
      <c r="E8" s="421">
        <f>IFERROR((VLOOKUP($B8,'P4F Budget Recon'!$B$3:$BO$45,12,FALSE)),"")</f>
        <v>0</v>
      </c>
      <c r="F8" s="255">
        <f>IFERROR((VLOOKUP($B8,'P4F Budget Recon'!$B$3:$BO$45,15,FALSE)),"")</f>
        <v>0</v>
      </c>
      <c r="G8" s="255">
        <f>IFERROR((VLOOKUP($B8,'P4F Budget Recon'!$B$3:$BO$45,19,FALSE)),"")</f>
        <v>0</v>
      </c>
      <c r="H8" s="255">
        <f>IFERROR((VLOOKUP($B8,'P4F Budget Recon'!$B$3:$BO$45,22,FALSE)),"")</f>
        <v>0</v>
      </c>
      <c r="I8" s="255">
        <f>IFERROR((VLOOKUP($B8,'P4F Budget Recon'!$B$3:$BO$45,26,FALSE)),"")</f>
        <v>0</v>
      </c>
      <c r="J8" s="237">
        <f>IFERROR((VLOOKUP($B8,'P4F Budget Recon'!$B$3:$BO$45,29,FALSE)),"")</f>
        <v>0</v>
      </c>
      <c r="K8" s="416"/>
      <c r="L8" s="416"/>
      <c r="M8" s="416"/>
      <c r="N8" s="416"/>
      <c r="O8" s="416"/>
      <c r="P8" s="416"/>
      <c r="Q8" s="416"/>
      <c r="R8" s="416"/>
      <c r="S8" s="416"/>
      <c r="T8" s="416"/>
      <c r="U8" s="230"/>
      <c r="V8" s="226"/>
    </row>
    <row r="9" spans="1:22" ht="13.2" x14ac:dyDescent="0.25">
      <c r="A9" s="238">
        <v>3</v>
      </c>
      <c r="B9" s="239" t="s">
        <v>3</v>
      </c>
      <c r="C9" s="255">
        <f>IFERROR((VLOOKUP($B9,'P4F Budget Recon'!$B$3:$BO$45,4,FALSE)),"")</f>
        <v>0.93156054403145727</v>
      </c>
      <c r="D9" s="412">
        <f>IFERROR((VLOOKUP($B9,'P4F Budget Recon'!$B$3:$BO$45,7,FALSE)),"")</f>
        <v>3.6998753988143205E-4</v>
      </c>
      <c r="E9" s="421">
        <f>IFERROR((VLOOKUP($B9,'P4F Budget Recon'!$B$3:$BO$45,12,FALSE)),"")</f>
        <v>1</v>
      </c>
      <c r="F9" s="255">
        <f>IFERROR((VLOOKUP($B9,'P4F Budget Recon'!$B$3:$BO$45,15,FALSE)),"")</f>
        <v>0</v>
      </c>
      <c r="G9" s="255">
        <f>IFERROR((VLOOKUP($B9,'P4F Budget Recon'!$B$3:$BO$45,19,FALSE)),"")</f>
        <v>-2.6591839528141065E-2</v>
      </c>
      <c r="H9" s="255">
        <f>IFERROR((VLOOKUP($B9,'P4F Budget Recon'!$B$3:$BO$45,22,FALSE)),"")</f>
        <v>3.6998753988143205E-4</v>
      </c>
      <c r="I9" s="255">
        <f>IFERROR((VLOOKUP($B9,'P4F Budget Recon'!$B$3:$BO$45,26,FALSE)),"")</f>
        <v>0</v>
      </c>
      <c r="J9" s="237">
        <f>IFERROR((VLOOKUP($B9,'P4F Budget Recon'!$B$3:$BO$45,29,FALSE)),"")</f>
        <v>0</v>
      </c>
      <c r="K9" s="416"/>
      <c r="L9" s="416"/>
      <c r="M9" s="416"/>
      <c r="N9" s="416"/>
      <c r="O9" s="416"/>
      <c r="P9" s="416"/>
      <c r="Q9" s="416"/>
      <c r="R9" s="416"/>
      <c r="S9" s="416"/>
      <c r="T9" s="416"/>
      <c r="U9" s="230"/>
      <c r="V9" s="226"/>
    </row>
    <row r="10" spans="1:22" ht="13.2" x14ac:dyDescent="0.25">
      <c r="A10" s="238">
        <v>4</v>
      </c>
      <c r="B10" s="239" t="s">
        <v>25</v>
      </c>
      <c r="C10" s="255">
        <f>IFERROR((VLOOKUP($B10,'P4F Budget Recon'!$B$3:$BO$45,4,FALSE)),"")</f>
        <v>1</v>
      </c>
      <c r="D10" s="412">
        <f>IFERROR((VLOOKUP($B10,'P4F Budget Recon'!$B$3:$BO$45,7,FALSE)),"")</f>
        <v>0</v>
      </c>
      <c r="E10" s="421">
        <f>IFERROR((VLOOKUP($B10,'P4F Budget Recon'!$B$3:$BO$45,12,FALSE)),"")</f>
        <v>0</v>
      </c>
      <c r="F10" s="255">
        <f>IFERROR((VLOOKUP($B10,'P4F Budget Recon'!$B$3:$BO$45,15,FALSE)),"")</f>
        <v>0</v>
      </c>
      <c r="G10" s="255">
        <f>IFERROR((VLOOKUP($B10,'P4F Budget Recon'!$B$3:$BO$45,19,FALSE)),"")</f>
        <v>0</v>
      </c>
      <c r="H10" s="255">
        <f>IFERROR((VLOOKUP($B10,'P4F Budget Recon'!$B$3:$BO$45,22,FALSE)),"")</f>
        <v>0</v>
      </c>
      <c r="I10" s="255">
        <f>IFERROR((VLOOKUP($B10,'P4F Budget Recon'!$B$3:$BO$45,26,FALSE)),"")</f>
        <v>1</v>
      </c>
      <c r="J10" s="237">
        <f>IFERROR((VLOOKUP($B10,'P4F Budget Recon'!$B$3:$BO$45,29,FALSE)),"")</f>
        <v>0</v>
      </c>
      <c r="K10" s="416"/>
      <c r="L10" s="416"/>
      <c r="M10" s="416"/>
      <c r="N10" s="416"/>
      <c r="O10" s="416"/>
      <c r="P10" s="416"/>
      <c r="Q10" s="416"/>
      <c r="R10" s="416"/>
      <c r="S10" s="416"/>
      <c r="T10" s="416"/>
      <c r="U10" s="230"/>
      <c r="V10" s="226"/>
    </row>
    <row r="11" spans="1:22" ht="13.2" x14ac:dyDescent="0.25">
      <c r="A11" s="238">
        <v>5</v>
      </c>
      <c r="B11" s="239" t="s">
        <v>26</v>
      </c>
      <c r="C11" s="255">
        <f>IFERROR((VLOOKUP($B11,'P4F Budget Recon'!$B$3:$BO$45,4,FALSE)),"")</f>
        <v>0.13461227830244554</v>
      </c>
      <c r="D11" s="412">
        <f>IFERROR((VLOOKUP($B11,'P4F Budget Recon'!$B$3:$BO$45,7,FALSE)),"")</f>
        <v>0</v>
      </c>
      <c r="E11" s="421">
        <f>IFERROR((VLOOKUP($B11,'P4F Budget Recon'!$B$3:$BO$45,12,FALSE)),"")</f>
        <v>0</v>
      </c>
      <c r="F11" s="255">
        <f>IFERROR((VLOOKUP($B11,'P4F Budget Recon'!$B$3:$BO$45,15,FALSE)),"")</f>
        <v>0</v>
      </c>
      <c r="G11" s="255">
        <f>IFERROR((VLOOKUP($B11,'P4F Budget Recon'!$B$3:$BO$45,19,FALSE)),"")</f>
        <v>0</v>
      </c>
      <c r="H11" s="255">
        <f>IFERROR((VLOOKUP($B11,'P4F Budget Recon'!$B$3:$BO$45,22,FALSE)),"")</f>
        <v>0</v>
      </c>
      <c r="I11" s="255">
        <f>IFERROR((VLOOKUP($B11,'P4F Budget Recon'!$B$3:$BO$45,26,FALSE)),"")</f>
        <v>0.13461227830244554</v>
      </c>
      <c r="J11" s="237">
        <f>IFERROR((VLOOKUP($B11,'P4F Budget Recon'!$B$3:$BO$45,29,FALSE)),"")</f>
        <v>0</v>
      </c>
      <c r="K11" s="416"/>
      <c r="L11" s="416"/>
      <c r="M11" s="416"/>
      <c r="N11" s="416"/>
      <c r="O11" s="416"/>
      <c r="P11" s="416"/>
      <c r="Q11" s="416"/>
      <c r="R11" s="416"/>
      <c r="S11" s="416"/>
      <c r="T11" s="416"/>
      <c r="U11" s="230"/>
      <c r="V11" s="226"/>
    </row>
    <row r="12" spans="1:22" ht="13.8" thickBot="1" x14ac:dyDescent="0.3">
      <c r="A12" s="240">
        <v>6</v>
      </c>
      <c r="B12" s="241" t="s">
        <v>4</v>
      </c>
      <c r="C12" s="256">
        <f>IFERROR((VLOOKUP($B12,'P4F Budget Recon'!$B$3:$BO$45,4,FALSE)),"")</f>
        <v>0</v>
      </c>
      <c r="D12" s="413">
        <f>IFERROR((VLOOKUP($B12,'P4F Budget Recon'!$B$3:$BO$45,7,FALSE)),"")</f>
        <v>0</v>
      </c>
      <c r="E12" s="422">
        <f>IFERROR((VLOOKUP($B12,'P4F Budget Recon'!$B$3:$BO$45,12,FALSE)),"")</f>
        <v>0</v>
      </c>
      <c r="F12" s="256">
        <f>IFERROR((VLOOKUP($B12,'P4F Budget Recon'!$B$3:$BO$45,15,FALSE)),"")</f>
        <v>0</v>
      </c>
      <c r="G12" s="256">
        <f>IFERROR((VLOOKUP($B12,'P4F Budget Recon'!$B$3:$BO$45,19,FALSE)),"")</f>
        <v>0</v>
      </c>
      <c r="H12" s="256">
        <f>IFERROR((VLOOKUP($B12,'P4F Budget Recon'!$B$3:$BO$45,22,FALSE)),"")</f>
        <v>0</v>
      </c>
      <c r="I12" s="256">
        <f>IFERROR((VLOOKUP($B12,'P4F Budget Recon'!$B$3:$BO$45,26,FALSE)),"")</f>
        <v>0</v>
      </c>
      <c r="J12" s="242">
        <f>IFERROR((VLOOKUP($B12,'P4F Budget Recon'!$B$3:$BO$45,29,FALSE)),"")</f>
        <v>0</v>
      </c>
      <c r="K12" s="416"/>
      <c r="L12" s="416"/>
      <c r="M12" s="416"/>
      <c r="N12" s="416"/>
      <c r="O12" s="416"/>
      <c r="P12" s="416"/>
      <c r="Q12" s="416"/>
      <c r="R12" s="416"/>
      <c r="S12" s="416"/>
      <c r="T12" s="416"/>
      <c r="U12" s="230"/>
      <c r="V12" s="226"/>
    </row>
    <row r="13" spans="1:22" ht="13.2" x14ac:dyDescent="0.25">
      <c r="A13" s="226"/>
      <c r="B13" s="226"/>
      <c r="C13" s="226"/>
      <c r="D13" s="226"/>
      <c r="E13" s="226"/>
      <c r="F13" s="226"/>
      <c r="G13" s="226"/>
      <c r="H13" s="226"/>
      <c r="I13" s="226"/>
      <c r="J13" s="226"/>
      <c r="K13" s="226"/>
      <c r="L13" s="226"/>
      <c r="M13" s="226"/>
      <c r="N13" s="226"/>
      <c r="O13" s="226"/>
      <c r="P13" s="226"/>
      <c r="Q13" s="226"/>
      <c r="R13" s="226"/>
      <c r="S13" s="226"/>
      <c r="T13" s="226"/>
      <c r="U13" s="226"/>
      <c r="V13" s="226"/>
    </row>
    <row r="14" spans="1:22" ht="13.8" thickBot="1" x14ac:dyDescent="0.3">
      <c r="A14" s="226"/>
      <c r="B14" s="226"/>
      <c r="C14" s="226"/>
      <c r="D14" s="226"/>
      <c r="E14" s="226"/>
      <c r="F14" s="226"/>
      <c r="G14" s="226"/>
      <c r="H14" s="226"/>
      <c r="I14" s="226"/>
      <c r="J14" s="226"/>
      <c r="K14" s="226"/>
      <c r="L14" s="226"/>
      <c r="M14" s="226"/>
      <c r="N14" s="226"/>
      <c r="O14" s="226"/>
      <c r="P14" s="226"/>
      <c r="Q14" s="226"/>
      <c r="R14" s="226"/>
      <c r="S14" s="226"/>
      <c r="T14" s="226"/>
      <c r="U14" s="226"/>
      <c r="V14" s="226"/>
    </row>
    <row r="15" spans="1:22" ht="25.2" customHeight="1" thickBot="1" x14ac:dyDescent="0.3">
      <c r="A15" s="226"/>
      <c r="B15" s="232"/>
      <c r="C15" s="231"/>
      <c r="D15" s="231"/>
      <c r="E15" s="324" t="s">
        <v>1</v>
      </c>
      <c r="F15" s="325"/>
      <c r="G15" s="326" t="s">
        <v>2</v>
      </c>
      <c r="H15" s="325"/>
      <c r="I15" s="326" t="s">
        <v>3</v>
      </c>
      <c r="J15" s="325"/>
      <c r="K15" s="326" t="s">
        <v>94</v>
      </c>
      <c r="L15" s="325"/>
      <c r="M15" s="326" t="s">
        <v>95</v>
      </c>
      <c r="N15" s="325"/>
      <c r="O15" s="326" t="s">
        <v>4</v>
      </c>
      <c r="P15" s="337"/>
      <c r="Q15" s="226"/>
      <c r="R15" s="226"/>
      <c r="S15" s="226"/>
      <c r="T15" s="226"/>
      <c r="U15" s="226"/>
      <c r="V15" s="226"/>
    </row>
    <row r="16" spans="1:22" ht="38.4" customHeight="1" x14ac:dyDescent="0.25">
      <c r="A16" s="226"/>
      <c r="B16" s="331" t="s">
        <v>96</v>
      </c>
      <c r="C16" s="329" t="s">
        <v>112</v>
      </c>
      <c r="D16" s="329" t="s">
        <v>109</v>
      </c>
      <c r="E16" s="334" t="s">
        <v>93</v>
      </c>
      <c r="F16" s="335"/>
      <c r="G16" s="334" t="s">
        <v>93</v>
      </c>
      <c r="H16" s="335"/>
      <c r="I16" s="334" t="s">
        <v>93</v>
      </c>
      <c r="J16" s="335"/>
      <c r="K16" s="334" t="s">
        <v>93</v>
      </c>
      <c r="L16" s="335"/>
      <c r="M16" s="334" t="s">
        <v>93</v>
      </c>
      <c r="N16" s="335"/>
      <c r="O16" s="334" t="s">
        <v>93</v>
      </c>
      <c r="P16" s="336"/>
      <c r="Q16" s="226"/>
      <c r="R16" s="226"/>
      <c r="S16" s="226"/>
      <c r="T16" s="226"/>
      <c r="U16" s="226"/>
      <c r="V16" s="226"/>
    </row>
    <row r="17" spans="1:22" ht="30.6" customHeight="1" thickBot="1" x14ac:dyDescent="0.3">
      <c r="A17" s="226"/>
      <c r="B17" s="332"/>
      <c r="C17" s="330"/>
      <c r="D17" s="330"/>
      <c r="E17" s="233" t="s">
        <v>71</v>
      </c>
      <c r="F17" s="233" t="s">
        <v>72</v>
      </c>
      <c r="G17" s="233" t="s">
        <v>71</v>
      </c>
      <c r="H17" s="233" t="s">
        <v>72</v>
      </c>
      <c r="I17" s="233" t="s">
        <v>71</v>
      </c>
      <c r="J17" s="233" t="s">
        <v>72</v>
      </c>
      <c r="K17" s="233" t="s">
        <v>71</v>
      </c>
      <c r="L17" s="233" t="s">
        <v>72</v>
      </c>
      <c r="M17" s="233" t="s">
        <v>71</v>
      </c>
      <c r="N17" s="233" t="s">
        <v>72</v>
      </c>
      <c r="O17" s="233" t="s">
        <v>71</v>
      </c>
      <c r="P17" s="234" t="s">
        <v>72</v>
      </c>
      <c r="Q17" s="226"/>
      <c r="R17" s="226"/>
      <c r="S17" s="226"/>
      <c r="T17" s="226"/>
      <c r="U17" s="226"/>
      <c r="V17" s="226"/>
    </row>
    <row r="18" spans="1:22" ht="16.2" thickBot="1" x14ac:dyDescent="0.35">
      <c r="A18" s="226"/>
      <c r="B18" s="333"/>
      <c r="C18" s="243">
        <f t="shared" ref="C18:P18" si="0">SUM(C20:C24)</f>
        <v>131328.34</v>
      </c>
      <c r="D18" s="243">
        <f t="shared" si="0"/>
        <v>15311</v>
      </c>
      <c r="E18" s="244">
        <f t="shared" si="0"/>
        <v>64290.400000000001</v>
      </c>
      <c r="F18" s="244">
        <f t="shared" si="0"/>
        <v>7232</v>
      </c>
      <c r="G18" s="243">
        <f t="shared" si="0"/>
        <v>0</v>
      </c>
      <c r="H18" s="243">
        <f t="shared" si="0"/>
        <v>0</v>
      </c>
      <c r="I18" s="243">
        <f t="shared" si="0"/>
        <v>24108.899999999998</v>
      </c>
      <c r="J18" s="243">
        <f t="shared" si="0"/>
        <v>1650</v>
      </c>
      <c r="K18" s="243">
        <f t="shared" si="0"/>
        <v>35500</v>
      </c>
      <c r="L18" s="243">
        <f t="shared" si="0"/>
        <v>0</v>
      </c>
      <c r="M18" s="243">
        <f t="shared" si="0"/>
        <v>7429.04</v>
      </c>
      <c r="N18" s="243">
        <f t="shared" si="0"/>
        <v>6429</v>
      </c>
      <c r="O18" s="243">
        <f t="shared" si="0"/>
        <v>0</v>
      </c>
      <c r="P18" s="245">
        <f t="shared" si="0"/>
        <v>0</v>
      </c>
      <c r="Q18" s="226"/>
      <c r="R18" s="226"/>
      <c r="S18" s="226"/>
      <c r="T18" s="226"/>
      <c r="U18" s="226"/>
      <c r="V18" s="226"/>
    </row>
    <row r="19" spans="1:22" ht="16.2" hidden="1" thickBot="1" x14ac:dyDescent="0.35">
      <c r="A19" s="226"/>
      <c r="B19" s="257" t="s">
        <v>91</v>
      </c>
      <c r="C19" s="258" t="s">
        <v>70</v>
      </c>
      <c r="D19" s="258" t="s">
        <v>97</v>
      </c>
      <c r="E19" s="259" t="s">
        <v>98</v>
      </c>
      <c r="F19" s="258" t="s">
        <v>99</v>
      </c>
      <c r="G19" s="258" t="s">
        <v>100</v>
      </c>
      <c r="H19" s="258" t="s">
        <v>101</v>
      </c>
      <c r="I19" s="258" t="s">
        <v>102</v>
      </c>
      <c r="J19" s="258" t="s">
        <v>103</v>
      </c>
      <c r="K19" s="258" t="s">
        <v>104</v>
      </c>
      <c r="L19" s="258" t="s">
        <v>105</v>
      </c>
      <c r="M19" s="258" t="s">
        <v>104</v>
      </c>
      <c r="N19" s="258" t="s">
        <v>105</v>
      </c>
      <c r="O19" s="258" t="s">
        <v>104</v>
      </c>
      <c r="P19" s="260" t="s">
        <v>105</v>
      </c>
      <c r="Q19" s="226"/>
      <c r="R19" s="226"/>
      <c r="S19" s="226"/>
      <c r="T19" s="226"/>
      <c r="U19" s="226"/>
      <c r="V19" s="226"/>
    </row>
    <row r="20" spans="1:22" ht="13.2" x14ac:dyDescent="0.25">
      <c r="A20" s="235">
        <v>1</v>
      </c>
      <c r="B20" s="261" t="s">
        <v>108</v>
      </c>
      <c r="C20" s="262">
        <f>IFERROR((E20+G20+I20+K20+M20+O20),"")</f>
        <v>54608.899999999994</v>
      </c>
      <c r="D20" s="262">
        <f>IFERROR((F20+H20+J20+L20+N20+P20),"")</f>
        <v>1650</v>
      </c>
      <c r="E20" s="263">
        <f>IFERROR((SUMIFS('P4F Budget Recon'!$C$6:$C$13,'P4F Budget Recon'!$I$6:$I$13,$B20)),"")</f>
        <v>0</v>
      </c>
      <c r="F20" s="263">
        <f>IFERROR((SUMIFS('P4F Budget Recon'!$D$6:$D$13,'P4F Budget Recon'!$I$6:$I$13,$B20)),"")</f>
        <v>0</v>
      </c>
      <c r="G20" s="262">
        <f>IFERROR((SUMIFS('P4F Budget Recon'!$C$15:$C$17,'P4F Budget Recon'!$I$15:$I$17,$B20)),"")</f>
        <v>0</v>
      </c>
      <c r="H20" s="262">
        <f>IFERROR((SUMIFS('P4F Budget Recon'!$D$15:$D$17,'P4F Budget Recon'!$I$15:$I$17,$B20)),"")</f>
        <v>0</v>
      </c>
      <c r="I20" s="262">
        <f>IFERROR((SUMIFS('P4F Budget Recon'!$C$18:$C$24,'P4F Budget Recon'!$I$18:$I$24,$B20)),"")</f>
        <v>24108.899999999998</v>
      </c>
      <c r="J20" s="262">
        <f>IFERROR((SUMIFS('P4F Budget Recon'!$D$18:$D$24,'P4F Budget Recon'!$I$18:$I$24,$B20)),"")</f>
        <v>1650</v>
      </c>
      <c r="K20" s="262">
        <f>IFERROR((SUMIFS('P4F Budget Recon'!$C$25:$C$35,'P4F Budget Recon'!$I$25:$I$35,$B20)),"")</f>
        <v>30500</v>
      </c>
      <c r="L20" s="262">
        <f>IFERROR((SUMIFS('P4F Budget Recon'!$D$25:$D$35,'P4F Budget Recon'!$I$25:$I$35,$B20)),"")</f>
        <v>0</v>
      </c>
      <c r="M20" s="262">
        <f>IFERROR((SUMIFS('P4F Budget Recon'!$C$36:$C$41,'P4F Budget Recon'!$I$36:$I$41,$B20)),"")</f>
        <v>0</v>
      </c>
      <c r="N20" s="262">
        <f>IFERROR((SUMIFS('P4F Budget Recon'!$D$36:$D$41,'P4F Budget Recon'!$I$36:$I$41,$B20)),"")</f>
        <v>0</v>
      </c>
      <c r="O20" s="262">
        <f>IFERROR((SUMIFS('P4F Budget Recon'!$C$42:$C$44,'P4F Budget Recon'!$I$42:$I$44,$B20)),"")</f>
        <v>0</v>
      </c>
      <c r="P20" s="264">
        <f>IFERROR((SUMIFS('P4F Budget Recon'!$D$42:$D$44,'P4F Budget Recon'!$I$42:$I$44,$B20)),"")</f>
        <v>0</v>
      </c>
      <c r="Q20" s="226"/>
      <c r="R20" s="226"/>
      <c r="S20" s="226"/>
      <c r="T20" s="226"/>
      <c r="U20" s="246"/>
      <c r="V20" s="246"/>
    </row>
    <row r="21" spans="1:22" ht="13.2" x14ac:dyDescent="0.25">
      <c r="A21" s="238">
        <v>2</v>
      </c>
      <c r="B21" s="271" t="s">
        <v>120</v>
      </c>
      <c r="C21" s="265">
        <f t="shared" ref="C21:C24" si="1">IFERROR((E21+G21+I21+K21+M21+O21),"")</f>
        <v>0</v>
      </c>
      <c r="D21" s="265">
        <f t="shared" ref="D21:D24" si="2">IFERROR((F21+H21+J21+L21+N21+P21),"")</f>
        <v>0</v>
      </c>
      <c r="E21" s="266">
        <f>IFERROR((SUMIFS('P4F Budget Recon'!$C$6:$C$13,'P4F Budget Recon'!$I$6:$I$13,$B21)),"")</f>
        <v>0</v>
      </c>
      <c r="F21" s="266">
        <f>IFERROR((SUMIFS('P4F Budget Recon'!$D$6:$D$13,'P4F Budget Recon'!$I$6:$I$13,$B21)),"")</f>
        <v>0</v>
      </c>
      <c r="G21" s="265">
        <f>IFERROR((SUMIFS('P4F Budget Recon'!$C$15:$C$17,'P4F Budget Recon'!$I$15:$I$17,$B21)),"")</f>
        <v>0</v>
      </c>
      <c r="H21" s="265">
        <f>IFERROR((SUMIFS('P4F Budget Recon'!$D$15:$D$17,'P4F Budget Recon'!$I$15:$I$17,$B21)),"")</f>
        <v>0</v>
      </c>
      <c r="I21" s="265">
        <f>IFERROR((SUMIFS('P4F Budget Recon'!$C$18:$C$24,'P4F Budget Recon'!$I$18:$I$24,$B21)),"")</f>
        <v>0</v>
      </c>
      <c r="J21" s="265">
        <f>IFERROR((SUMIFS('P4F Budget Recon'!$D$18:$D$24,'P4F Budget Recon'!$I$18:$I$24,$B21)),"")</f>
        <v>0</v>
      </c>
      <c r="K21" s="265">
        <f>IFERROR((SUMIFS('P4F Budget Recon'!$C$25:$C$35,'P4F Budget Recon'!$I$25:$I$35,$B21)),"")</f>
        <v>0</v>
      </c>
      <c r="L21" s="265">
        <f>IFERROR((SUMIFS('P4F Budget Recon'!$D$25:$D$35,'P4F Budget Recon'!$I$25:$I$35,$B21)),"")</f>
        <v>0</v>
      </c>
      <c r="M21" s="265">
        <f>IFERROR((SUMIFS('P4F Budget Recon'!$C$36:$C$41,'P4F Budget Recon'!$I$36:$I$41,$B21)),"")</f>
        <v>0</v>
      </c>
      <c r="N21" s="265">
        <f>IFERROR((SUMIFS('P4F Budget Recon'!$D$36:$D$41,'P4F Budget Recon'!$I$36:$I$41,$B21)),"")</f>
        <v>0</v>
      </c>
      <c r="O21" s="265">
        <f>IFERROR((SUMIFS('P4F Budget Recon'!$C$42:$C$44,'P4F Budget Recon'!$I$42:$I$44,$B21)),"")</f>
        <v>0</v>
      </c>
      <c r="P21" s="267">
        <f>IFERROR((SUMIFS('P4F Budget Recon'!$D$42:$D$44,'P4F Budget Recon'!$I$42:$I$44,$B21)),"")</f>
        <v>0</v>
      </c>
      <c r="Q21" s="226"/>
      <c r="R21" s="226"/>
      <c r="S21" s="226"/>
      <c r="T21" s="226"/>
      <c r="U21" s="246"/>
      <c r="V21" s="246"/>
    </row>
    <row r="22" spans="1:22" ht="13.2" x14ac:dyDescent="0.25">
      <c r="A22" s="238">
        <v>3</v>
      </c>
      <c r="B22" s="271" t="s">
        <v>121</v>
      </c>
      <c r="C22" s="265">
        <f t="shared" si="1"/>
        <v>64290.400000000001</v>
      </c>
      <c r="D22" s="265">
        <f t="shared" si="2"/>
        <v>7232</v>
      </c>
      <c r="E22" s="266">
        <f>IFERROR((SUMIFS('P4F Budget Recon'!$C$6:$C$13,'P4F Budget Recon'!$I$6:$I$13,$B22)),"")</f>
        <v>64290.400000000001</v>
      </c>
      <c r="F22" s="266">
        <f>IFERROR((SUMIFS('P4F Budget Recon'!$D$6:$D$13,'P4F Budget Recon'!$I$6:$I$13,$B22)),"")</f>
        <v>7232</v>
      </c>
      <c r="G22" s="265">
        <f>IFERROR((SUMIFS('P4F Budget Recon'!$C$15:$C$17,'P4F Budget Recon'!$I$15:$I$17,$B22)),"")</f>
        <v>0</v>
      </c>
      <c r="H22" s="265">
        <f>IFERROR((SUMIFS('P4F Budget Recon'!$D$15:$D$17,'P4F Budget Recon'!$I$15:$I$17,$B22)),"")</f>
        <v>0</v>
      </c>
      <c r="I22" s="265">
        <f>IFERROR((SUMIFS('P4F Budget Recon'!$C$18:$C$24,'P4F Budget Recon'!$I$18:$I$24,$B22)),"")</f>
        <v>0</v>
      </c>
      <c r="J22" s="265">
        <f>IFERROR((SUMIFS('P4F Budget Recon'!$D$18:$D$24,'P4F Budget Recon'!$I$18:$I$24,$B22)),"")</f>
        <v>0</v>
      </c>
      <c r="K22" s="265">
        <f>IFERROR((SUMIFS('P4F Budget Recon'!$C$25:$C$35,'P4F Budget Recon'!$I$25:$I$35,$B22)),"")</f>
        <v>0</v>
      </c>
      <c r="L22" s="265">
        <f>IFERROR((SUMIFS('P4F Budget Recon'!$D$25:$D$35,'P4F Budget Recon'!$I$25:$I$35,$B22)),"")</f>
        <v>0</v>
      </c>
      <c r="M22" s="265">
        <f>IFERROR((SUMIFS('P4F Budget Recon'!$C$36:$C$41,'P4F Budget Recon'!$I$36:$I$41,$B22)),"")</f>
        <v>0</v>
      </c>
      <c r="N22" s="265">
        <f>IFERROR((SUMIFS('P4F Budget Recon'!$D$36:$D$41,'P4F Budget Recon'!$I$36:$I$41,$B22)),"")</f>
        <v>0</v>
      </c>
      <c r="O22" s="265">
        <f>IFERROR((SUMIFS('P4F Budget Recon'!$C$42:$C$44,'P4F Budget Recon'!$I$42:$I$44,$B22)),"")</f>
        <v>0</v>
      </c>
      <c r="P22" s="267">
        <f>IFERROR((SUMIFS('P4F Budget Recon'!$D$42:$D$44,'P4F Budget Recon'!$I$42:$I$44,$B22)),"")</f>
        <v>0</v>
      </c>
      <c r="Q22" s="226"/>
      <c r="R22" s="226"/>
      <c r="S22" s="226"/>
      <c r="T22" s="226"/>
      <c r="U22" s="246"/>
      <c r="V22" s="246"/>
    </row>
    <row r="23" spans="1:22" ht="13.2" x14ac:dyDescent="0.25">
      <c r="A23" s="238">
        <v>4</v>
      </c>
      <c r="B23" s="271" t="s">
        <v>122</v>
      </c>
      <c r="C23" s="265">
        <f t="shared" si="1"/>
        <v>5000</v>
      </c>
      <c r="D23" s="265">
        <f t="shared" si="2"/>
        <v>0</v>
      </c>
      <c r="E23" s="266">
        <f>IFERROR((SUMIFS('P4F Budget Recon'!$C$6:$C$13,'P4F Budget Recon'!$I$6:$I$13,$B23)),"")</f>
        <v>0</v>
      </c>
      <c r="F23" s="266">
        <f>IFERROR((SUMIFS('P4F Budget Recon'!$D$6:$D$13,'P4F Budget Recon'!$I$6:$I$13,$B23)),"")</f>
        <v>0</v>
      </c>
      <c r="G23" s="265">
        <f>IFERROR((SUMIFS('P4F Budget Recon'!$C$15:$C$17,'P4F Budget Recon'!$I$15:$I$17,$B23)),"")</f>
        <v>0</v>
      </c>
      <c r="H23" s="265">
        <f>IFERROR((SUMIFS('P4F Budget Recon'!$D$15:$D$17,'P4F Budget Recon'!$I$15:$I$17,$B23)),"")</f>
        <v>0</v>
      </c>
      <c r="I23" s="265">
        <f>IFERROR((SUMIFS('P4F Budget Recon'!$C$18:$C$24,'P4F Budget Recon'!$I$18:$I$24,$B23)),"")</f>
        <v>0</v>
      </c>
      <c r="J23" s="265">
        <f>IFERROR((SUMIFS('P4F Budget Recon'!$D$18:$D$24,'P4F Budget Recon'!$I$18:$I$24,$B23)),"")</f>
        <v>0</v>
      </c>
      <c r="K23" s="265">
        <f>IFERROR((SUMIFS('P4F Budget Recon'!$C$25:$C$35,'P4F Budget Recon'!$I$25:$I$35,$B23)),"")</f>
        <v>5000</v>
      </c>
      <c r="L23" s="265">
        <f>IFERROR((SUMIFS('P4F Budget Recon'!$D$25:$D$35,'P4F Budget Recon'!$I$25:$I$35,$B23)),"")</f>
        <v>0</v>
      </c>
      <c r="M23" s="265">
        <f>IFERROR((SUMIFS('P4F Budget Recon'!$C$36:$C$41,'P4F Budget Recon'!$I$36:$I$41,$B23)),"")</f>
        <v>0</v>
      </c>
      <c r="N23" s="265">
        <f>IFERROR((SUMIFS('P4F Budget Recon'!$D$36:$D$41,'P4F Budget Recon'!$I$36:$I$41,$B23)),"")</f>
        <v>0</v>
      </c>
      <c r="O23" s="265">
        <f>IFERROR((SUMIFS('P4F Budget Recon'!$C$42:$C$44,'P4F Budget Recon'!$I$42:$I$44,$B23)),"")</f>
        <v>0</v>
      </c>
      <c r="P23" s="267">
        <f>IFERROR((SUMIFS('P4F Budget Recon'!$D$42:$D$44,'P4F Budget Recon'!$I$42:$I$44,$B23)),"")</f>
        <v>0</v>
      </c>
      <c r="Q23" s="226"/>
      <c r="R23" s="226"/>
      <c r="S23" s="226"/>
      <c r="T23" s="226"/>
      <c r="U23" s="246"/>
      <c r="V23" s="246"/>
    </row>
    <row r="24" spans="1:22" ht="13.8" thickBot="1" x14ac:dyDescent="0.3">
      <c r="A24" s="240">
        <v>5</v>
      </c>
      <c r="B24" s="272" t="s">
        <v>123</v>
      </c>
      <c r="C24" s="268">
        <f t="shared" si="1"/>
        <v>7429.04</v>
      </c>
      <c r="D24" s="268">
        <f t="shared" si="2"/>
        <v>6429</v>
      </c>
      <c r="E24" s="269">
        <f>IFERROR((SUMIFS('P4F Budget Recon'!$C$6:$C$13,'P4F Budget Recon'!$I$6:$I$13,$B24)),"")</f>
        <v>0</v>
      </c>
      <c r="F24" s="269">
        <f>IFERROR((SUMIFS('P4F Budget Recon'!$D$6:$D$13,'P4F Budget Recon'!$I$6:$I$13,$B24)),"")</f>
        <v>0</v>
      </c>
      <c r="G24" s="268">
        <f>IFERROR((SUMIFS('P4F Budget Recon'!$C$15:$C$17,'P4F Budget Recon'!$I$15:$I$17,$B24)),"")</f>
        <v>0</v>
      </c>
      <c r="H24" s="268">
        <f>IFERROR((SUMIFS('P4F Budget Recon'!$D$15:$D$17,'P4F Budget Recon'!$I$15:$I$17,$B24)),"")</f>
        <v>0</v>
      </c>
      <c r="I24" s="268">
        <f>IFERROR((SUMIFS('P4F Budget Recon'!$C$18:$C$24,'P4F Budget Recon'!$I$18:$I$24,$B24)),"")</f>
        <v>0</v>
      </c>
      <c r="J24" s="268">
        <f>IFERROR((SUMIFS('P4F Budget Recon'!$D$18:$D$24,'P4F Budget Recon'!$I$18:$I$24,$B24)),"")</f>
        <v>0</v>
      </c>
      <c r="K24" s="268">
        <f>IFERROR((SUMIFS('P4F Budget Recon'!$C$25:$C$35,'P4F Budget Recon'!$I$25:$I$35,$B24)),"")</f>
        <v>0</v>
      </c>
      <c r="L24" s="268">
        <f>IFERROR((SUMIFS('P4F Budget Recon'!$D$25:$D$35,'P4F Budget Recon'!$I$25:$I$35,$B24)),"")</f>
        <v>0</v>
      </c>
      <c r="M24" s="268">
        <f>IFERROR((SUMIFS('P4F Budget Recon'!$C$36:$C$41,'P4F Budget Recon'!$I$36:$I$41,$B24)),"")</f>
        <v>7429.04</v>
      </c>
      <c r="N24" s="268">
        <f>IFERROR((SUMIFS('P4F Budget Recon'!$D$36:$D$41,'P4F Budget Recon'!$I$36:$I$41,$B24)),"")</f>
        <v>6429</v>
      </c>
      <c r="O24" s="268">
        <f>IFERROR((SUMIFS('P4F Budget Recon'!$C$42:$C$44,'P4F Budget Recon'!$I$42:$I$44,$B24)),"")</f>
        <v>0</v>
      </c>
      <c r="P24" s="270">
        <f>IFERROR((SUMIFS('P4F Budget Recon'!$D$42:$D$44,'P4F Budget Recon'!$I$42:$I$44,$B24)),"")</f>
        <v>0</v>
      </c>
      <c r="Q24" s="226"/>
      <c r="R24" s="226"/>
      <c r="S24" s="226"/>
      <c r="T24" s="226"/>
      <c r="U24" s="246"/>
      <c r="V24" s="246"/>
    </row>
    <row r="25" spans="1:22" ht="13.2" x14ac:dyDescent="0.25">
      <c r="A25" s="226"/>
      <c r="B25" s="226"/>
      <c r="C25" s="226"/>
      <c r="D25" s="226"/>
      <c r="E25" s="226"/>
      <c r="F25" s="226"/>
      <c r="G25" s="226"/>
      <c r="H25" s="226"/>
      <c r="I25" s="226"/>
      <c r="J25" s="226"/>
      <c r="K25" s="226"/>
      <c r="L25" s="226"/>
      <c r="M25" s="226"/>
      <c r="N25" s="226"/>
      <c r="O25" s="226"/>
      <c r="P25" s="226"/>
      <c r="Q25" s="226"/>
      <c r="R25" s="226"/>
      <c r="S25" s="226"/>
      <c r="T25" s="226"/>
      <c r="U25" s="226"/>
      <c r="V25" s="226"/>
    </row>
    <row r="26" spans="1:22" ht="13.2" x14ac:dyDescent="0.25">
      <c r="A26" s="226"/>
      <c r="B26" s="226"/>
      <c r="C26" s="226"/>
      <c r="D26" s="226"/>
      <c r="E26" s="226"/>
      <c r="F26" s="226"/>
      <c r="G26" s="226"/>
      <c r="H26" s="226"/>
      <c r="I26" s="226"/>
      <c r="J26" s="226"/>
      <c r="K26" s="226"/>
      <c r="L26" s="226"/>
      <c r="M26" s="226"/>
      <c r="N26" s="226"/>
      <c r="O26" s="226"/>
      <c r="P26" s="226"/>
      <c r="Q26" s="226"/>
      <c r="R26" s="226"/>
      <c r="S26" s="226"/>
      <c r="T26" s="226"/>
      <c r="U26" s="226"/>
      <c r="V26" s="226"/>
    </row>
    <row r="27" spans="1:22" ht="13.2" x14ac:dyDescent="0.25">
      <c r="A27" s="226"/>
      <c r="B27" s="226"/>
      <c r="C27" s="226"/>
      <c r="D27" s="226"/>
      <c r="E27" s="226"/>
      <c r="F27" s="226"/>
      <c r="G27" s="226"/>
      <c r="H27" s="226"/>
      <c r="I27" s="226"/>
      <c r="J27" s="226"/>
      <c r="K27" s="226"/>
      <c r="L27" s="226"/>
      <c r="M27" s="226"/>
      <c r="N27" s="226"/>
      <c r="O27" s="226"/>
      <c r="P27" s="226"/>
      <c r="Q27" s="226"/>
      <c r="R27" s="226"/>
      <c r="S27" s="226"/>
      <c r="T27" s="226"/>
      <c r="U27" s="226"/>
      <c r="V27" s="226"/>
    </row>
    <row r="28" spans="1:22" s="248" customFormat="1" ht="13.2" x14ac:dyDescent="0.25">
      <c r="A28" s="247"/>
      <c r="B28" s="247"/>
      <c r="C28" s="247"/>
      <c r="D28" s="247"/>
      <c r="E28" s="247"/>
      <c r="F28" s="247"/>
      <c r="G28" s="247"/>
      <c r="H28" s="247"/>
      <c r="I28" s="247"/>
      <c r="J28" s="247"/>
      <c r="K28" s="247"/>
      <c r="L28" s="247"/>
      <c r="M28" s="247"/>
      <c r="N28" s="247"/>
      <c r="O28" s="247"/>
      <c r="P28" s="247"/>
      <c r="Q28" s="247"/>
      <c r="R28" s="247"/>
      <c r="S28" s="247"/>
      <c r="T28" s="247"/>
      <c r="U28" s="247"/>
      <c r="V28" s="247"/>
    </row>
    <row r="29" spans="1:22" ht="13.2" hidden="1" x14ac:dyDescent="0.25">
      <c r="A29" s="226"/>
      <c r="B29" s="227"/>
      <c r="C29" s="228"/>
      <c r="D29" s="228"/>
      <c r="E29" s="228"/>
      <c r="F29" s="228"/>
      <c r="G29" s="228"/>
      <c r="H29" s="228"/>
      <c r="I29" s="228"/>
      <c r="J29" s="228"/>
      <c r="K29" s="228"/>
      <c r="L29" s="228"/>
      <c r="M29" s="228"/>
      <c r="N29" s="228"/>
      <c r="O29" s="228"/>
      <c r="P29" s="228"/>
      <c r="Q29" s="228"/>
      <c r="R29" s="228"/>
      <c r="S29" s="228"/>
      <c r="T29" s="228"/>
      <c r="U29" s="228"/>
      <c r="V29" s="226"/>
    </row>
    <row r="30" spans="1:22" ht="13.2" hidden="1" x14ac:dyDescent="0.25">
      <c r="A30" s="226"/>
      <c r="B30" s="227"/>
      <c r="C30" s="228"/>
      <c r="D30" s="228"/>
      <c r="E30" s="228"/>
      <c r="F30" s="228"/>
      <c r="G30" s="228"/>
      <c r="H30" s="228"/>
      <c r="I30" s="228"/>
      <c r="J30" s="228"/>
      <c r="K30" s="228"/>
      <c r="L30" s="228"/>
      <c r="M30" s="228"/>
      <c r="N30" s="228"/>
      <c r="O30" s="228"/>
      <c r="P30" s="228"/>
      <c r="Q30" s="228"/>
      <c r="R30" s="228"/>
      <c r="S30" s="228"/>
      <c r="T30" s="228"/>
      <c r="U30" s="228"/>
      <c r="V30" s="226"/>
    </row>
    <row r="31" spans="1:22" ht="13.2" hidden="1" x14ac:dyDescent="0.25">
      <c r="B31" s="227"/>
      <c r="C31" s="228"/>
      <c r="D31" s="228"/>
      <c r="E31" s="228"/>
      <c r="F31" s="228"/>
      <c r="G31" s="228"/>
      <c r="H31" s="228"/>
      <c r="I31" s="228"/>
      <c r="J31" s="228"/>
      <c r="K31" s="228"/>
      <c r="L31" s="228"/>
      <c r="M31" s="228"/>
      <c r="N31" s="228"/>
      <c r="O31" s="228"/>
      <c r="P31" s="228"/>
      <c r="Q31" s="228"/>
      <c r="R31" s="228"/>
      <c r="S31" s="228"/>
      <c r="T31" s="228"/>
      <c r="U31" s="228"/>
    </row>
    <row r="32" spans="1:22" ht="13.2" hidden="1" x14ac:dyDescent="0.25">
      <c r="A32" s="226"/>
      <c r="B32" s="227"/>
      <c r="C32" s="228"/>
      <c r="D32" s="228"/>
      <c r="E32" s="228"/>
      <c r="F32" s="228"/>
      <c r="G32" s="228"/>
      <c r="H32" s="228"/>
      <c r="I32" s="228"/>
      <c r="J32" s="228"/>
      <c r="K32" s="228"/>
      <c r="L32" s="228"/>
      <c r="M32" s="228"/>
      <c r="N32" s="228"/>
      <c r="O32" s="228"/>
      <c r="P32" s="228"/>
      <c r="Q32" s="228"/>
      <c r="R32" s="228"/>
      <c r="S32" s="228"/>
      <c r="T32" s="228"/>
      <c r="U32" s="228"/>
      <c r="V32" s="226"/>
    </row>
    <row r="33" spans="2:21" ht="13.2" hidden="1" x14ac:dyDescent="0.25"/>
    <row r="34" spans="2:21" ht="13.2" hidden="1" x14ac:dyDescent="0.25"/>
    <row r="35" spans="2:21" ht="13.2" hidden="1" x14ac:dyDescent="0.25"/>
    <row r="36" spans="2:21" ht="13.2" hidden="1" x14ac:dyDescent="0.25"/>
    <row r="37" spans="2:21" ht="13.2" hidden="1" x14ac:dyDescent="0.25">
      <c r="B37" s="251"/>
      <c r="C37" s="252"/>
      <c r="D37" s="252"/>
      <c r="E37" s="252"/>
      <c r="F37" s="252"/>
      <c r="G37" s="252"/>
      <c r="H37" s="252"/>
      <c r="I37" s="252"/>
      <c r="J37" s="252"/>
      <c r="K37" s="252"/>
      <c r="L37" s="252"/>
      <c r="M37" s="252"/>
      <c r="N37" s="252"/>
      <c r="O37" s="252"/>
      <c r="P37" s="252"/>
      <c r="Q37" s="252"/>
      <c r="R37" s="252"/>
      <c r="S37" s="252"/>
      <c r="T37" s="252"/>
      <c r="U37" s="252"/>
    </row>
    <row r="38" spans="2:21" ht="13.2" hidden="1" x14ac:dyDescent="0.25">
      <c r="B38" s="253"/>
      <c r="C38" s="252"/>
      <c r="D38" s="252"/>
      <c r="E38" s="252"/>
      <c r="F38" s="252"/>
      <c r="G38" s="252"/>
      <c r="H38" s="252"/>
      <c r="I38" s="252"/>
      <c r="J38" s="252"/>
      <c r="K38" s="252"/>
      <c r="L38" s="252"/>
      <c r="M38" s="252"/>
      <c r="N38" s="252"/>
      <c r="O38" s="252"/>
      <c r="P38" s="252"/>
      <c r="Q38" s="252"/>
      <c r="R38" s="252"/>
      <c r="S38" s="252"/>
      <c r="T38" s="252"/>
      <c r="U38" s="252"/>
    </row>
    <row r="39" spans="2:21" ht="13.2" hidden="1" x14ac:dyDescent="0.25"/>
    <row r="40" spans="2:21" ht="30" hidden="1" customHeight="1" x14ac:dyDescent="0.25">
      <c r="B40" s="254"/>
    </row>
    <row r="41" spans="2:21" ht="13.2" hidden="1" x14ac:dyDescent="0.25">
      <c r="B41" s="254" t="s">
        <v>106</v>
      </c>
    </row>
    <row r="42" spans="2:21" ht="13.2" hidden="1" x14ac:dyDescent="0.25"/>
    <row r="43" spans="2:21" ht="25.5" hidden="1" customHeight="1" x14ac:dyDescent="0.25"/>
    <row r="44" spans="2:21" ht="28.5" hidden="1" customHeight="1" x14ac:dyDescent="0.25"/>
    <row r="45" spans="2:21" ht="28.5" hidden="1" customHeight="1" x14ac:dyDescent="0.25"/>
    <row r="46" spans="2:21" ht="13.2" hidden="1" x14ac:dyDescent="0.25"/>
    <row r="47" spans="2:21" ht="13.2" hidden="1" x14ac:dyDescent="0.25"/>
    <row r="48" spans="2:21" ht="13.2" hidden="1" x14ac:dyDescent="0.25"/>
    <row r="49" ht="13.2" hidden="1" x14ac:dyDescent="0.25"/>
    <row r="50" ht="13.2" hidden="1" x14ac:dyDescent="0.25"/>
    <row r="51" ht="13.2" hidden="1" x14ac:dyDescent="0.25"/>
    <row r="52" ht="13.2" hidden="1" x14ac:dyDescent="0.25"/>
    <row r="53" ht="13.2" hidden="1" x14ac:dyDescent="0.25"/>
    <row r="54" ht="13.2" hidden="1" x14ac:dyDescent="0.25"/>
    <row r="55" ht="13.2" hidden="1" x14ac:dyDescent="0.25"/>
    <row r="56" ht="13.2" hidden="1" x14ac:dyDescent="0.25"/>
    <row r="57" ht="13.2" hidden="1" x14ac:dyDescent="0.25"/>
    <row r="58" ht="13.2" hidden="1" x14ac:dyDescent="0.25"/>
    <row r="59" ht="13.2" hidden="1" x14ac:dyDescent="0.25"/>
    <row r="60" ht="13.2" hidden="1" x14ac:dyDescent="0.25"/>
    <row r="61" ht="13.2" hidden="1" x14ac:dyDescent="0.25"/>
    <row r="62" ht="13.2" hidden="1" x14ac:dyDescent="0.25"/>
    <row r="63" ht="13.2" hidden="1" x14ac:dyDescent="0.25"/>
    <row r="64" ht="13.2" hidden="1" x14ac:dyDescent="0.25"/>
    <row r="65" ht="13.2" hidden="1" x14ac:dyDescent="0.25"/>
    <row r="66" ht="13.2" hidden="1" x14ac:dyDescent="0.25"/>
    <row r="67" ht="13.2" hidden="1" x14ac:dyDescent="0.25"/>
    <row r="68" ht="13.2" hidden="1" x14ac:dyDescent="0.25"/>
    <row r="69" ht="13.2" hidden="1" x14ac:dyDescent="0.25"/>
    <row r="70" ht="13.2" hidden="1" x14ac:dyDescent="0.25"/>
    <row r="71" ht="13.2" hidden="1" x14ac:dyDescent="0.25"/>
    <row r="72" ht="13.2" hidden="1" x14ac:dyDescent="0.25"/>
    <row r="73" ht="13.2" hidden="1" x14ac:dyDescent="0.25"/>
    <row r="74" ht="13.2" hidden="1" x14ac:dyDescent="0.25"/>
    <row r="75" ht="13.2" hidden="1" x14ac:dyDescent="0.25"/>
    <row r="76" ht="13.2" hidden="1" x14ac:dyDescent="0.25"/>
    <row r="77" ht="13.2" hidden="1" x14ac:dyDescent="0.25"/>
    <row r="78" ht="13.2" hidden="1" x14ac:dyDescent="0.25"/>
    <row r="79" ht="13.2" hidden="1" x14ac:dyDescent="0.25"/>
    <row r="80" ht="13.2" hidden="1" x14ac:dyDescent="0.25"/>
    <row r="81" ht="13.2" hidden="1" x14ac:dyDescent="0.25"/>
    <row r="82" ht="13.2" hidden="1" x14ac:dyDescent="0.25"/>
    <row r="83" ht="13.2" hidden="1" x14ac:dyDescent="0.25"/>
    <row r="84" ht="13.2" hidden="1" x14ac:dyDescent="0.25"/>
    <row r="85" ht="13.2" hidden="1" x14ac:dyDescent="0.25"/>
    <row r="86" ht="13.2" hidden="1" customHeight="1" x14ac:dyDescent="0.25"/>
    <row r="87" ht="13.2" hidden="1" customHeight="1" x14ac:dyDescent="0.25"/>
    <row r="88" ht="13.2" hidden="1" customHeight="1" x14ac:dyDescent="0.25"/>
    <row r="89" ht="13.2" hidden="1" customHeight="1" x14ac:dyDescent="0.25"/>
  </sheetData>
  <sheetProtection algorithmName="SHA-512" hashValue="9GmI+bo0SUfdn8weYqkjDliNO8tgS6yNJcO9l0nBFZq1sehzybR7+ByqnZu8rB47JrRmfxYDmgWtZO3crqy4DQ==" saltValue="ZXeUVQv/0VZE2zm5ArnLMA==" spinCount="100000" sheet="1" objects="1" scenarios="1" selectLockedCells="1"/>
  <mergeCells count="36">
    <mergeCell ref="S4:T4"/>
    <mergeCell ref="S5:T5"/>
    <mergeCell ref="O15:P15"/>
    <mergeCell ref="O16:P16"/>
    <mergeCell ref="Q4:R4"/>
    <mergeCell ref="Q5:R5"/>
    <mergeCell ref="O4:P4"/>
    <mergeCell ref="O5:P5"/>
    <mergeCell ref="M4:N4"/>
    <mergeCell ref="M5:N5"/>
    <mergeCell ref="M15:N15"/>
    <mergeCell ref="M16:N16"/>
    <mergeCell ref="G5:H5"/>
    <mergeCell ref="I5:J5"/>
    <mergeCell ref="K5:L5"/>
    <mergeCell ref="G15:H15"/>
    <mergeCell ref="I15:J15"/>
    <mergeCell ref="K15:L15"/>
    <mergeCell ref="K4:L4"/>
    <mergeCell ref="B5:B6"/>
    <mergeCell ref="C5:C6"/>
    <mergeCell ref="D5:D6"/>
    <mergeCell ref="B16:B18"/>
    <mergeCell ref="C16:C17"/>
    <mergeCell ref="D16:D17"/>
    <mergeCell ref="E16:F16"/>
    <mergeCell ref="E5:F5"/>
    <mergeCell ref="E15:F15"/>
    <mergeCell ref="G16:H16"/>
    <mergeCell ref="I16:J16"/>
    <mergeCell ref="K16:L16"/>
    <mergeCell ref="B2:F2"/>
    <mergeCell ref="C3:F3"/>
    <mergeCell ref="E4:F4"/>
    <mergeCell ref="G4:H4"/>
    <mergeCell ref="I4:J4"/>
  </mergeCells>
  <printOptions horizontalCentered="1"/>
  <pageMargins left="0.18" right="0.19" top="0.36" bottom="0.39370078740157483" header="0.2" footer="0.19685039370078741"/>
  <pageSetup paperSize="9" scale="48" orientation="landscape" horizontalDpi="4294967292" verticalDpi="300" r:id="rId1"/>
  <headerFooter alignWithMargins="0">
    <oddFooter>&amp;L&amp;9November 2010
&amp;F&amp;R&amp;9Page &amp;P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C49"/>
  <sheetViews>
    <sheetView zoomScale="70" zoomScaleNormal="70" workbookViewId="0">
      <selection activeCell="S25" sqref="S25"/>
    </sheetView>
  </sheetViews>
  <sheetFormatPr defaultColWidth="0" defaultRowHeight="13.2" zeroHeight="1" x14ac:dyDescent="0.25"/>
  <cols>
    <col min="1" max="1" width="1.44140625" style="3" customWidth="1"/>
    <col min="2" max="2" width="31.21875" style="3" customWidth="1"/>
    <col min="3" max="3" width="9.88671875" style="3" customWidth="1"/>
    <col min="4" max="4" width="26.88671875" style="3" customWidth="1"/>
    <col min="5" max="5" width="4.109375" style="3" hidden="1" customWidth="1"/>
    <col min="6" max="6" width="7.88671875" style="3" hidden="1" customWidth="1"/>
    <col min="7" max="7" width="4.21875" style="3" hidden="1" customWidth="1"/>
    <col min="8" max="8" width="4.109375" style="3" hidden="1" customWidth="1"/>
    <col min="9" max="9" width="7.88671875" style="3" hidden="1" customWidth="1"/>
    <col min="10" max="10" width="4.21875" style="3" hidden="1" customWidth="1"/>
    <col min="11" max="11" width="3.5546875" style="3" hidden="1" customWidth="1"/>
    <col min="12" max="12" width="4.5546875" style="3" hidden="1" customWidth="1"/>
    <col min="13" max="13" width="4.44140625" style="3" hidden="1" customWidth="1"/>
    <col min="14" max="14" width="7.88671875" style="3" hidden="1" customWidth="1"/>
    <col min="15" max="16" width="5.77734375" style="3" hidden="1" customWidth="1"/>
    <col min="17" max="18" width="5.77734375" style="3" customWidth="1"/>
    <col min="19" max="21" width="6.88671875" style="3" bestFit="1" customWidth="1"/>
    <col min="22" max="22" width="7.88671875" style="3" bestFit="1" customWidth="1"/>
    <col min="23" max="30" width="6.88671875" style="3" bestFit="1" customWidth="1"/>
    <col min="31" max="31" width="8.33203125" style="3" customWidth="1"/>
    <col min="32" max="52" width="5.77734375" style="3" customWidth="1"/>
    <col min="53" max="53" width="8.88671875" style="3" customWidth="1"/>
    <col min="54" max="55" width="0" style="3" hidden="1" customWidth="1"/>
    <col min="56" max="16384" width="8.88671875" style="3" hidden="1"/>
  </cols>
  <sheetData>
    <row r="1" spans="1:54" ht="13.8" thickBot="1" x14ac:dyDescent="0.3">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row>
    <row r="2" spans="1:54" ht="33" customHeight="1" thickBot="1" x14ac:dyDescent="0.3">
      <c r="A2" s="2"/>
      <c r="B2" s="360" t="str">
        <f>'Front Sheet'!B3</f>
        <v>Example Project</v>
      </c>
      <c r="C2" s="361"/>
      <c r="D2" s="362"/>
      <c r="E2" s="351" t="s">
        <v>35</v>
      </c>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2"/>
      <c r="AJ2" s="352"/>
      <c r="AK2" s="352"/>
      <c r="AL2" s="352"/>
      <c r="AM2" s="352"/>
      <c r="AN2" s="352"/>
      <c r="AO2" s="352"/>
      <c r="AP2" s="352"/>
      <c r="AQ2" s="352"/>
      <c r="AR2" s="352"/>
      <c r="AS2" s="352"/>
      <c r="AT2" s="352"/>
      <c r="AU2" s="352"/>
      <c r="AV2" s="352"/>
      <c r="AW2" s="352"/>
      <c r="AX2" s="352"/>
      <c r="AY2" s="352"/>
      <c r="AZ2" s="353"/>
      <c r="BA2" s="2"/>
      <c r="BB2" s="2"/>
    </row>
    <row r="3" spans="1:54" ht="30" customHeight="1" thickBot="1" x14ac:dyDescent="0.3">
      <c r="A3" s="2"/>
      <c r="B3" s="363">
        <f>'Front Sheet'!B8</f>
        <v>42855</v>
      </c>
      <c r="C3" s="364"/>
      <c r="D3" s="365"/>
      <c r="E3" s="354"/>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55"/>
      <c r="AL3" s="355"/>
      <c r="AM3" s="355"/>
      <c r="AN3" s="355"/>
      <c r="AO3" s="355"/>
      <c r="AP3" s="355"/>
      <c r="AQ3" s="355"/>
      <c r="AR3" s="355"/>
      <c r="AS3" s="355"/>
      <c r="AT3" s="355"/>
      <c r="AU3" s="355"/>
      <c r="AV3" s="355"/>
      <c r="AW3" s="355"/>
      <c r="AX3" s="355"/>
      <c r="AY3" s="355"/>
      <c r="AZ3" s="356"/>
      <c r="BA3" s="2"/>
      <c r="BB3" s="2"/>
    </row>
    <row r="4" spans="1:54" ht="20.399999999999999" customHeight="1" thickBot="1" x14ac:dyDescent="0.3">
      <c r="A4" s="2"/>
      <c r="B4" s="366"/>
      <c r="C4" s="367"/>
      <c r="D4" s="368"/>
      <c r="E4" s="357">
        <v>2016</v>
      </c>
      <c r="F4" s="358"/>
      <c r="G4" s="358"/>
      <c r="H4" s="358"/>
      <c r="I4" s="358"/>
      <c r="J4" s="358"/>
      <c r="K4" s="358"/>
      <c r="L4" s="358"/>
      <c r="M4" s="358"/>
      <c r="N4" s="358"/>
      <c r="O4" s="358"/>
      <c r="P4" s="359"/>
      <c r="Q4" s="357">
        <v>2017</v>
      </c>
      <c r="R4" s="358"/>
      <c r="S4" s="358"/>
      <c r="T4" s="358"/>
      <c r="U4" s="358"/>
      <c r="V4" s="358"/>
      <c r="W4" s="358"/>
      <c r="X4" s="358"/>
      <c r="Y4" s="358"/>
      <c r="Z4" s="358"/>
      <c r="AA4" s="358"/>
      <c r="AB4" s="359"/>
      <c r="AC4" s="357">
        <v>2018</v>
      </c>
      <c r="AD4" s="358"/>
      <c r="AE4" s="358"/>
      <c r="AF4" s="358"/>
      <c r="AG4" s="358"/>
      <c r="AH4" s="358"/>
      <c r="AI4" s="358"/>
      <c r="AJ4" s="358"/>
      <c r="AK4" s="358"/>
      <c r="AL4" s="358"/>
      <c r="AM4" s="358"/>
      <c r="AN4" s="359"/>
      <c r="AO4" s="357">
        <v>2019</v>
      </c>
      <c r="AP4" s="358"/>
      <c r="AQ4" s="358"/>
      <c r="AR4" s="358"/>
      <c r="AS4" s="358"/>
      <c r="AT4" s="358"/>
      <c r="AU4" s="358"/>
      <c r="AV4" s="358"/>
      <c r="AW4" s="358"/>
      <c r="AX4" s="358"/>
      <c r="AY4" s="358"/>
      <c r="AZ4" s="359"/>
      <c r="BA4" s="2"/>
      <c r="BB4" s="2"/>
    </row>
    <row r="5" spans="1:54" ht="13.2" customHeight="1" thickBot="1" x14ac:dyDescent="0.3">
      <c r="A5" s="2"/>
      <c r="B5" s="369"/>
      <c r="C5" s="370"/>
      <c r="D5" s="371"/>
      <c r="E5" s="11" t="s">
        <v>6</v>
      </c>
      <c r="F5" s="12" t="s">
        <v>7</v>
      </c>
      <c r="G5" s="12" t="s">
        <v>8</v>
      </c>
      <c r="H5" s="12" t="s">
        <v>9</v>
      </c>
      <c r="I5" s="12" t="s">
        <v>5</v>
      </c>
      <c r="J5" s="12" t="s">
        <v>10</v>
      </c>
      <c r="K5" s="12" t="s">
        <v>11</v>
      </c>
      <c r="L5" s="12" t="s">
        <v>12</v>
      </c>
      <c r="M5" s="12" t="s">
        <v>13</v>
      </c>
      <c r="N5" s="12" t="s">
        <v>14</v>
      </c>
      <c r="O5" s="12" t="s">
        <v>15</v>
      </c>
      <c r="P5" s="13" t="s">
        <v>16</v>
      </c>
      <c r="Q5" s="11" t="s">
        <v>6</v>
      </c>
      <c r="R5" s="12" t="s">
        <v>7</v>
      </c>
      <c r="S5" s="12" t="s">
        <v>8</v>
      </c>
      <c r="T5" s="12" t="s">
        <v>9</v>
      </c>
      <c r="U5" s="12" t="s">
        <v>5</v>
      </c>
      <c r="V5" s="12" t="s">
        <v>10</v>
      </c>
      <c r="W5" s="12" t="s">
        <v>11</v>
      </c>
      <c r="X5" s="12" t="s">
        <v>12</v>
      </c>
      <c r="Y5" s="12" t="s">
        <v>13</v>
      </c>
      <c r="Z5" s="12" t="s">
        <v>14</v>
      </c>
      <c r="AA5" s="12" t="s">
        <v>15</v>
      </c>
      <c r="AB5" s="13" t="s">
        <v>16</v>
      </c>
      <c r="AC5" s="11" t="s">
        <v>6</v>
      </c>
      <c r="AD5" s="12" t="s">
        <v>7</v>
      </c>
      <c r="AE5" s="12" t="s">
        <v>8</v>
      </c>
      <c r="AF5" s="12" t="s">
        <v>9</v>
      </c>
      <c r="AG5" s="12" t="s">
        <v>5</v>
      </c>
      <c r="AH5" s="12" t="s">
        <v>10</v>
      </c>
      <c r="AI5" s="12" t="s">
        <v>11</v>
      </c>
      <c r="AJ5" s="12" t="s">
        <v>12</v>
      </c>
      <c r="AK5" s="12" t="s">
        <v>13</v>
      </c>
      <c r="AL5" s="12" t="s">
        <v>14</v>
      </c>
      <c r="AM5" s="12" t="s">
        <v>15</v>
      </c>
      <c r="AN5" s="13" t="s">
        <v>16</v>
      </c>
      <c r="AO5" s="27" t="s">
        <v>6</v>
      </c>
      <c r="AP5" s="12" t="s">
        <v>7</v>
      </c>
      <c r="AQ5" s="12" t="s">
        <v>8</v>
      </c>
      <c r="AR5" s="12" t="s">
        <v>9</v>
      </c>
      <c r="AS5" s="12" t="s">
        <v>5</v>
      </c>
      <c r="AT5" s="12" t="s">
        <v>10</v>
      </c>
      <c r="AU5" s="12" t="s">
        <v>11</v>
      </c>
      <c r="AV5" s="12" t="s">
        <v>12</v>
      </c>
      <c r="AW5" s="12" t="s">
        <v>13</v>
      </c>
      <c r="AX5" s="12" t="s">
        <v>14</v>
      </c>
      <c r="AY5" s="12" t="s">
        <v>15</v>
      </c>
      <c r="AZ5" s="14" t="s">
        <v>16</v>
      </c>
      <c r="BA5" s="2"/>
      <c r="BB5" s="2"/>
    </row>
    <row r="6" spans="1:54" x14ac:dyDescent="0.25">
      <c r="A6" s="2"/>
      <c r="B6" s="345" t="s">
        <v>125</v>
      </c>
      <c r="C6" s="348">
        <f>SUM(O6:AZ19)</f>
        <v>86784</v>
      </c>
      <c r="D6" s="9" t="s">
        <v>17</v>
      </c>
      <c r="E6" s="28"/>
      <c r="F6" s="18"/>
      <c r="G6" s="18"/>
      <c r="H6" s="18"/>
      <c r="I6" s="18"/>
      <c r="J6" s="18"/>
      <c r="K6" s="18"/>
      <c r="L6" s="18"/>
      <c r="M6" s="18"/>
      <c r="N6" s="18"/>
      <c r="O6" s="18"/>
      <c r="P6" s="29"/>
      <c r="Q6" s="28" t="s">
        <v>124</v>
      </c>
      <c r="R6" s="18"/>
      <c r="S6" s="18"/>
      <c r="T6" s="18"/>
      <c r="U6" s="18"/>
      <c r="V6" s="18"/>
      <c r="W6" s="18"/>
      <c r="X6" s="18"/>
      <c r="Y6" s="18"/>
      <c r="Z6" s="18"/>
      <c r="AA6" s="18"/>
      <c r="AB6" s="29"/>
      <c r="AC6" s="17"/>
      <c r="AD6" s="18"/>
      <c r="AE6" s="18"/>
      <c r="AF6" s="18"/>
      <c r="AG6" s="18"/>
      <c r="AH6" s="18"/>
      <c r="AI6" s="18"/>
      <c r="AJ6" s="18"/>
      <c r="AK6" s="18"/>
      <c r="AL6" s="18"/>
      <c r="AM6" s="18"/>
      <c r="AN6" s="29"/>
      <c r="AO6" s="17"/>
      <c r="AP6" s="18"/>
      <c r="AQ6" s="18"/>
      <c r="AR6" s="18"/>
      <c r="AS6" s="18"/>
      <c r="AT6" s="18"/>
      <c r="AU6" s="18"/>
      <c r="AV6" s="18"/>
      <c r="AW6" s="18"/>
      <c r="AX6" s="18"/>
      <c r="AY6" s="18"/>
      <c r="AZ6" s="19"/>
      <c r="BA6" s="2"/>
      <c r="BB6" s="2"/>
    </row>
    <row r="7" spans="1:54" x14ac:dyDescent="0.25">
      <c r="A7" s="2"/>
      <c r="B7" s="346"/>
      <c r="C7" s="349"/>
      <c r="D7" s="297" t="s">
        <v>126</v>
      </c>
      <c r="E7" s="273"/>
      <c r="F7" s="274"/>
      <c r="G7" s="274"/>
      <c r="H7" s="274"/>
      <c r="I7" s="274"/>
      <c r="J7" s="274"/>
      <c r="K7" s="274"/>
      <c r="L7" s="274"/>
      <c r="M7" s="274"/>
      <c r="N7" s="274"/>
      <c r="O7" s="274"/>
      <c r="P7" s="279"/>
      <c r="Q7" s="273"/>
      <c r="R7" s="274"/>
      <c r="S7" s="274"/>
      <c r="T7" s="274">
        <v>7232</v>
      </c>
      <c r="U7" s="275"/>
      <c r="V7" s="276"/>
      <c r="W7" s="276"/>
      <c r="X7" s="276"/>
      <c r="Y7" s="276"/>
      <c r="Z7" s="276"/>
      <c r="AA7" s="276"/>
      <c r="AB7" s="277"/>
      <c r="AC7" s="278"/>
      <c r="AD7" s="276"/>
      <c r="AE7" s="276"/>
      <c r="AF7" s="276"/>
      <c r="AG7" s="276"/>
      <c r="AH7" s="274"/>
      <c r="AI7" s="274"/>
      <c r="AJ7" s="274"/>
      <c r="AK7" s="274"/>
      <c r="AL7" s="274"/>
      <c r="AM7" s="274"/>
      <c r="AN7" s="279"/>
      <c r="AO7" s="280"/>
      <c r="AP7" s="274"/>
      <c r="AQ7" s="274"/>
      <c r="AR7" s="274"/>
      <c r="AS7" s="274"/>
      <c r="AT7" s="274"/>
      <c r="AU7" s="274"/>
      <c r="AV7" s="274"/>
      <c r="AW7" s="274"/>
      <c r="AX7" s="274"/>
      <c r="AY7" s="274"/>
      <c r="AZ7" s="281"/>
      <c r="BA7" s="2"/>
      <c r="BB7" s="2"/>
    </row>
    <row r="8" spans="1:54" x14ac:dyDescent="0.25">
      <c r="A8" s="2"/>
      <c r="B8" s="346"/>
      <c r="C8" s="349"/>
      <c r="D8" s="297" t="s">
        <v>127</v>
      </c>
      <c r="E8" s="273"/>
      <c r="F8" s="274"/>
      <c r="G8" s="274"/>
      <c r="H8" s="274"/>
      <c r="I8" s="274"/>
      <c r="J8" s="274"/>
      <c r="K8" s="274"/>
      <c r="L8" s="274"/>
      <c r="M8" s="274"/>
      <c r="N8" s="274"/>
      <c r="O8" s="274"/>
      <c r="P8" s="279"/>
      <c r="Q8" s="273"/>
      <c r="R8" s="274"/>
      <c r="S8" s="274"/>
      <c r="T8" s="274"/>
      <c r="U8" s="274">
        <v>7232</v>
      </c>
      <c r="V8" s="276"/>
      <c r="W8" s="276"/>
      <c r="X8" s="276"/>
      <c r="Y8" s="276"/>
      <c r="Z8" s="276"/>
      <c r="AA8" s="276"/>
      <c r="AB8" s="277"/>
      <c r="AC8" s="278"/>
      <c r="AD8" s="276"/>
      <c r="AE8" s="276"/>
      <c r="AF8" s="276"/>
      <c r="AG8" s="276"/>
      <c r="AH8" s="274"/>
      <c r="AI8" s="274"/>
      <c r="AJ8" s="274"/>
      <c r="AK8" s="274"/>
      <c r="AL8" s="274"/>
      <c r="AM8" s="274"/>
      <c r="AN8" s="279"/>
      <c r="AO8" s="280"/>
      <c r="AP8" s="274"/>
      <c r="AQ8" s="274"/>
      <c r="AR8" s="274"/>
      <c r="AS8" s="274"/>
      <c r="AT8" s="274"/>
      <c r="AU8" s="274"/>
      <c r="AV8" s="274"/>
      <c r="AW8" s="274"/>
      <c r="AX8" s="274"/>
      <c r="AY8" s="274"/>
      <c r="AZ8" s="281"/>
      <c r="BA8" s="2"/>
      <c r="BB8" s="2"/>
    </row>
    <row r="9" spans="1:54" x14ac:dyDescent="0.25">
      <c r="A9" s="2"/>
      <c r="B9" s="346"/>
      <c r="C9" s="349"/>
      <c r="D9" s="297" t="s">
        <v>128</v>
      </c>
      <c r="E9" s="30"/>
      <c r="F9" s="15"/>
      <c r="G9" s="15"/>
      <c r="H9" s="15"/>
      <c r="I9" s="15"/>
      <c r="J9" s="15"/>
      <c r="K9" s="15"/>
      <c r="L9" s="15"/>
      <c r="M9" s="15"/>
      <c r="N9" s="15"/>
      <c r="O9" s="15"/>
      <c r="P9" s="20"/>
      <c r="Q9" s="30"/>
      <c r="R9" s="15"/>
      <c r="S9" s="15"/>
      <c r="T9" s="15"/>
      <c r="U9" s="282"/>
      <c r="V9" s="274">
        <v>7232</v>
      </c>
      <c r="W9" s="283"/>
      <c r="X9" s="283"/>
      <c r="Y9" s="283"/>
      <c r="Z9" s="283"/>
      <c r="AA9" s="283"/>
      <c r="AB9" s="277"/>
      <c r="AC9" s="278"/>
      <c r="AD9" s="283"/>
      <c r="AE9" s="283"/>
      <c r="AF9" s="283"/>
      <c r="AG9" s="283"/>
      <c r="AH9" s="15"/>
      <c r="AI9" s="15"/>
      <c r="AJ9" s="15"/>
      <c r="AK9" s="15"/>
      <c r="AL9" s="15"/>
      <c r="AM9" s="15"/>
      <c r="AN9" s="20"/>
      <c r="AO9" s="16"/>
      <c r="AP9" s="15"/>
      <c r="AQ9" s="15"/>
      <c r="AR9" s="15"/>
      <c r="AS9" s="15"/>
      <c r="AT9" s="15"/>
      <c r="AU9" s="15"/>
      <c r="AV9" s="15"/>
      <c r="AW9" s="15"/>
      <c r="AX9" s="15"/>
      <c r="AY9" s="15"/>
      <c r="AZ9" s="20"/>
      <c r="BA9" s="2"/>
      <c r="BB9" s="2"/>
    </row>
    <row r="10" spans="1:54" x14ac:dyDescent="0.25">
      <c r="A10" s="2"/>
      <c r="B10" s="346"/>
      <c r="C10" s="349"/>
      <c r="D10" s="297" t="s">
        <v>129</v>
      </c>
      <c r="E10" s="284"/>
      <c r="F10" s="285"/>
      <c r="G10" s="285"/>
      <c r="H10" s="285"/>
      <c r="I10" s="285"/>
      <c r="J10" s="285"/>
      <c r="K10" s="285"/>
      <c r="L10" s="285"/>
      <c r="M10" s="285"/>
      <c r="N10" s="285"/>
      <c r="O10" s="285"/>
      <c r="P10" s="289"/>
      <c r="Q10" s="284"/>
      <c r="R10" s="285"/>
      <c r="S10" s="285"/>
      <c r="T10" s="285"/>
      <c r="U10" s="286"/>
      <c r="V10" s="287"/>
      <c r="W10" s="274">
        <v>7232</v>
      </c>
      <c r="X10" s="287"/>
      <c r="Y10" s="287"/>
      <c r="Z10" s="287"/>
      <c r="AA10" s="287"/>
      <c r="AB10" s="277"/>
      <c r="AC10" s="278"/>
      <c r="AD10" s="287"/>
      <c r="AE10" s="288"/>
      <c r="AF10" s="287"/>
      <c r="AG10" s="287"/>
      <c r="AH10" s="285"/>
      <c r="AI10" s="285"/>
      <c r="AJ10" s="285"/>
      <c r="AK10" s="285"/>
      <c r="AL10" s="285"/>
      <c r="AM10" s="285"/>
      <c r="AN10" s="289"/>
      <c r="AO10" s="290"/>
      <c r="AP10" s="285"/>
      <c r="AQ10" s="285"/>
      <c r="AR10" s="285"/>
      <c r="AS10" s="285"/>
      <c r="AT10" s="285"/>
      <c r="AU10" s="285"/>
      <c r="AV10" s="285"/>
      <c r="AW10" s="285"/>
      <c r="AX10" s="285"/>
      <c r="AY10" s="285"/>
      <c r="AZ10" s="289"/>
      <c r="BA10" s="2"/>
      <c r="BB10" s="2"/>
    </row>
    <row r="11" spans="1:54" x14ac:dyDescent="0.25">
      <c r="A11" s="2"/>
      <c r="B11" s="346"/>
      <c r="C11" s="349"/>
      <c r="D11" s="297" t="s">
        <v>130</v>
      </c>
      <c r="E11" s="284"/>
      <c r="F11" s="285"/>
      <c r="G11" s="285"/>
      <c r="H11" s="285"/>
      <c r="I11" s="285"/>
      <c r="J11" s="285"/>
      <c r="K11" s="285"/>
      <c r="L11" s="285"/>
      <c r="M11" s="285"/>
      <c r="N11" s="285"/>
      <c r="O11" s="285"/>
      <c r="P11" s="289"/>
      <c r="Q11" s="284"/>
      <c r="R11" s="285"/>
      <c r="S11" s="285"/>
      <c r="T11" s="285"/>
      <c r="U11" s="286"/>
      <c r="V11" s="287"/>
      <c r="W11" s="287"/>
      <c r="X11" s="274">
        <v>7232</v>
      </c>
      <c r="Y11" s="287"/>
      <c r="Z11" s="287"/>
      <c r="AA11" s="287"/>
      <c r="AB11" s="277"/>
      <c r="AC11" s="278"/>
      <c r="AD11" s="287"/>
      <c r="AE11" s="288"/>
      <c r="AF11" s="287"/>
      <c r="AG11" s="287"/>
      <c r="AH11" s="285"/>
      <c r="AI11" s="285"/>
      <c r="AJ11" s="285"/>
      <c r="AK11" s="285"/>
      <c r="AL11" s="285"/>
      <c r="AM11" s="285"/>
      <c r="AN11" s="289"/>
      <c r="AO11" s="290"/>
      <c r="AP11" s="285"/>
      <c r="AQ11" s="285"/>
      <c r="AR11" s="285"/>
      <c r="AS11" s="285"/>
      <c r="AT11" s="285"/>
      <c r="AU11" s="285"/>
      <c r="AV11" s="285"/>
      <c r="AW11" s="285"/>
      <c r="AX11" s="285"/>
      <c r="AY11" s="285"/>
      <c r="AZ11" s="289"/>
      <c r="BA11" s="2"/>
      <c r="BB11" s="2"/>
    </row>
    <row r="12" spans="1:54" x14ac:dyDescent="0.25">
      <c r="A12" s="2"/>
      <c r="B12" s="346"/>
      <c r="C12" s="349"/>
      <c r="D12" s="297" t="s">
        <v>131</v>
      </c>
      <c r="E12" s="284"/>
      <c r="F12" s="285"/>
      <c r="G12" s="285"/>
      <c r="H12" s="285"/>
      <c r="I12" s="285"/>
      <c r="J12" s="285"/>
      <c r="K12" s="285"/>
      <c r="L12" s="285"/>
      <c r="M12" s="285"/>
      <c r="N12" s="285"/>
      <c r="O12" s="285"/>
      <c r="P12" s="289"/>
      <c r="Q12" s="284"/>
      <c r="R12" s="285"/>
      <c r="S12" s="285"/>
      <c r="T12" s="285"/>
      <c r="U12" s="286"/>
      <c r="V12" s="287"/>
      <c r="W12" s="287"/>
      <c r="X12" s="287"/>
      <c r="Y12" s="274">
        <v>7232</v>
      </c>
      <c r="Z12" s="287"/>
      <c r="AA12" s="287"/>
      <c r="AB12" s="277"/>
      <c r="AC12" s="278"/>
      <c r="AD12" s="287"/>
      <c r="AE12" s="287"/>
      <c r="AF12" s="287"/>
      <c r="AG12" s="287"/>
      <c r="AH12" s="285"/>
      <c r="AI12" s="285"/>
      <c r="AJ12" s="285"/>
      <c r="AK12" s="285"/>
      <c r="AL12" s="285"/>
      <c r="AM12" s="285"/>
      <c r="AN12" s="289"/>
      <c r="AO12" s="290"/>
      <c r="AP12" s="285"/>
      <c r="AQ12" s="285"/>
      <c r="AR12" s="285"/>
      <c r="AS12" s="285"/>
      <c r="AT12" s="285"/>
      <c r="AU12" s="285"/>
      <c r="AV12" s="285"/>
      <c r="AW12" s="285"/>
      <c r="AX12" s="285"/>
      <c r="AY12" s="285"/>
      <c r="AZ12" s="289"/>
      <c r="BA12" s="2"/>
      <c r="BB12" s="2"/>
    </row>
    <row r="13" spans="1:54" x14ac:dyDescent="0.25">
      <c r="A13" s="2"/>
      <c r="B13" s="346"/>
      <c r="C13" s="349"/>
      <c r="D13" s="297" t="s">
        <v>132</v>
      </c>
      <c r="E13" s="284"/>
      <c r="F13" s="285"/>
      <c r="G13" s="285"/>
      <c r="H13" s="285"/>
      <c r="I13" s="285"/>
      <c r="J13" s="285"/>
      <c r="K13" s="285"/>
      <c r="L13" s="285"/>
      <c r="M13" s="285"/>
      <c r="N13" s="285"/>
      <c r="O13" s="285"/>
      <c r="P13" s="289"/>
      <c r="Q13" s="284"/>
      <c r="R13" s="285"/>
      <c r="S13" s="285"/>
      <c r="T13" s="285"/>
      <c r="U13" s="286"/>
      <c r="V13" s="287"/>
      <c r="W13" s="287"/>
      <c r="X13" s="287"/>
      <c r="Y13" s="287"/>
      <c r="Z13" s="274">
        <v>7232</v>
      </c>
      <c r="AA13" s="287"/>
      <c r="AB13" s="277"/>
      <c r="AC13" s="278"/>
      <c r="AD13" s="287"/>
      <c r="AE13" s="287"/>
      <c r="AF13" s="287"/>
      <c r="AG13" s="287"/>
      <c r="AH13" s="285"/>
      <c r="AI13" s="285"/>
      <c r="AJ13" s="285"/>
      <c r="AK13" s="285"/>
      <c r="AL13" s="285"/>
      <c r="AM13" s="285"/>
      <c r="AN13" s="289"/>
      <c r="AO13" s="290"/>
      <c r="AP13" s="285"/>
      <c r="AQ13" s="285"/>
      <c r="AR13" s="285"/>
      <c r="AS13" s="285"/>
      <c r="AT13" s="285"/>
      <c r="AU13" s="285"/>
      <c r="AV13" s="285"/>
      <c r="AW13" s="285"/>
      <c r="AX13" s="285"/>
      <c r="AY13" s="285"/>
      <c r="AZ13" s="289"/>
      <c r="BA13" s="2"/>
      <c r="BB13" s="2"/>
    </row>
    <row r="14" spans="1:54" x14ac:dyDescent="0.25">
      <c r="A14" s="2"/>
      <c r="B14" s="346"/>
      <c r="C14" s="349"/>
      <c r="D14" s="297" t="s">
        <v>133</v>
      </c>
      <c r="E14" s="284"/>
      <c r="F14" s="285"/>
      <c r="G14" s="285"/>
      <c r="H14" s="285"/>
      <c r="I14" s="285"/>
      <c r="J14" s="285"/>
      <c r="K14" s="285"/>
      <c r="L14" s="285"/>
      <c r="M14" s="285"/>
      <c r="N14" s="285"/>
      <c r="O14" s="285"/>
      <c r="P14" s="289"/>
      <c r="Q14" s="284"/>
      <c r="R14" s="285"/>
      <c r="S14" s="285"/>
      <c r="T14" s="285"/>
      <c r="U14" s="286"/>
      <c r="V14" s="287"/>
      <c r="W14" s="287"/>
      <c r="X14" s="287"/>
      <c r="Y14" s="287"/>
      <c r="Z14" s="287"/>
      <c r="AA14" s="274">
        <v>7232</v>
      </c>
      <c r="AB14" s="277"/>
      <c r="AC14" s="278"/>
      <c r="AD14" s="287"/>
      <c r="AE14" s="287"/>
      <c r="AF14" s="287"/>
      <c r="AG14" s="287"/>
      <c r="AH14" s="285"/>
      <c r="AI14" s="285"/>
      <c r="AJ14" s="285"/>
      <c r="AK14" s="285"/>
      <c r="AL14" s="285"/>
      <c r="AM14" s="285"/>
      <c r="AN14" s="289"/>
      <c r="AO14" s="290"/>
      <c r="AP14" s="285"/>
      <c r="AQ14" s="285"/>
      <c r="AR14" s="285"/>
      <c r="AS14" s="285"/>
      <c r="AT14" s="285"/>
      <c r="AU14" s="285"/>
      <c r="AV14" s="285"/>
      <c r="AW14" s="285"/>
      <c r="AX14" s="285"/>
      <c r="AY14" s="285"/>
      <c r="AZ14" s="289"/>
      <c r="BA14" s="2"/>
      <c r="BB14" s="2"/>
    </row>
    <row r="15" spans="1:54" x14ac:dyDescent="0.25">
      <c r="A15" s="2"/>
      <c r="B15" s="346"/>
      <c r="C15" s="349"/>
      <c r="D15" s="297" t="s">
        <v>134</v>
      </c>
      <c r="E15" s="284"/>
      <c r="F15" s="285"/>
      <c r="G15" s="285"/>
      <c r="H15" s="285"/>
      <c r="I15" s="285"/>
      <c r="J15" s="285"/>
      <c r="K15" s="285"/>
      <c r="L15" s="285"/>
      <c r="M15" s="285"/>
      <c r="N15" s="285"/>
      <c r="O15" s="285"/>
      <c r="P15" s="289"/>
      <c r="Q15" s="284"/>
      <c r="R15" s="285"/>
      <c r="S15" s="285"/>
      <c r="T15" s="285"/>
      <c r="U15" s="286"/>
      <c r="V15" s="287"/>
      <c r="W15" s="287"/>
      <c r="X15" s="287"/>
      <c r="Y15" s="287"/>
      <c r="Z15" s="287"/>
      <c r="AA15" s="287"/>
      <c r="AB15" s="279">
        <v>7232</v>
      </c>
      <c r="AC15" s="278"/>
      <c r="AD15" s="287"/>
      <c r="AE15" s="287"/>
      <c r="AF15" s="287"/>
      <c r="AG15" s="287"/>
      <c r="AH15" s="285"/>
      <c r="AI15" s="285"/>
      <c r="AJ15" s="285"/>
      <c r="AK15" s="285"/>
      <c r="AL15" s="285"/>
      <c r="AM15" s="285"/>
      <c r="AN15" s="289"/>
      <c r="AO15" s="290"/>
      <c r="AP15" s="285"/>
      <c r="AQ15" s="285"/>
      <c r="AR15" s="285"/>
      <c r="AS15" s="285"/>
      <c r="AT15" s="285"/>
      <c r="AU15" s="285"/>
      <c r="AV15" s="285"/>
      <c r="AW15" s="285"/>
      <c r="AX15" s="285"/>
      <c r="AY15" s="285"/>
      <c r="AZ15" s="289"/>
      <c r="BA15" s="2"/>
      <c r="BB15" s="2"/>
    </row>
    <row r="16" spans="1:54" x14ac:dyDescent="0.25">
      <c r="A16" s="2"/>
      <c r="B16" s="346"/>
      <c r="C16" s="349"/>
      <c r="D16" s="297" t="s">
        <v>135</v>
      </c>
      <c r="E16" s="284"/>
      <c r="F16" s="285"/>
      <c r="G16" s="285"/>
      <c r="H16" s="285"/>
      <c r="I16" s="285"/>
      <c r="J16" s="285"/>
      <c r="K16" s="285"/>
      <c r="L16" s="285"/>
      <c r="M16" s="285"/>
      <c r="N16" s="285"/>
      <c r="O16" s="285"/>
      <c r="P16" s="289"/>
      <c r="Q16" s="284"/>
      <c r="R16" s="285"/>
      <c r="S16" s="285"/>
      <c r="T16" s="285"/>
      <c r="U16" s="286"/>
      <c r="V16" s="287"/>
      <c r="W16" s="287"/>
      <c r="X16" s="287"/>
      <c r="Y16" s="287"/>
      <c r="Z16" s="287"/>
      <c r="AA16" s="287"/>
      <c r="AB16" s="277"/>
      <c r="AC16" s="278">
        <v>7232</v>
      </c>
      <c r="AD16" s="287"/>
      <c r="AE16" s="287"/>
      <c r="AF16" s="287"/>
      <c r="AG16" s="287"/>
      <c r="AH16" s="285"/>
      <c r="AI16" s="285"/>
      <c r="AJ16" s="285"/>
      <c r="AK16" s="285"/>
      <c r="AL16" s="285"/>
      <c r="AM16" s="285"/>
      <c r="AN16" s="289"/>
      <c r="AO16" s="290"/>
      <c r="AP16" s="285"/>
      <c r="AQ16" s="285"/>
      <c r="AR16" s="285"/>
      <c r="AS16" s="285"/>
      <c r="AT16" s="285"/>
      <c r="AU16" s="285"/>
      <c r="AV16" s="285"/>
      <c r="AW16" s="285"/>
      <c r="AX16" s="285"/>
      <c r="AY16" s="285"/>
      <c r="AZ16" s="289"/>
      <c r="BA16" s="2"/>
      <c r="BB16" s="2"/>
    </row>
    <row r="17" spans="1:54" x14ac:dyDescent="0.25">
      <c r="A17" s="2"/>
      <c r="B17" s="346"/>
      <c r="C17" s="349"/>
      <c r="D17" s="297" t="s">
        <v>136</v>
      </c>
      <c r="E17" s="284"/>
      <c r="F17" s="285"/>
      <c r="G17" s="285"/>
      <c r="H17" s="285"/>
      <c r="I17" s="285"/>
      <c r="J17" s="285"/>
      <c r="K17" s="285"/>
      <c r="L17" s="285"/>
      <c r="M17" s="285"/>
      <c r="N17" s="285"/>
      <c r="O17" s="285"/>
      <c r="P17" s="289"/>
      <c r="Q17" s="284"/>
      <c r="R17" s="285"/>
      <c r="S17" s="285"/>
      <c r="T17" s="285"/>
      <c r="U17" s="286"/>
      <c r="V17" s="287"/>
      <c r="W17" s="287"/>
      <c r="X17" s="287"/>
      <c r="Y17" s="287"/>
      <c r="Z17" s="287"/>
      <c r="AA17" s="287"/>
      <c r="AB17" s="277"/>
      <c r="AC17" s="278"/>
      <c r="AD17" s="287">
        <v>7232</v>
      </c>
      <c r="AE17" s="287"/>
      <c r="AF17" s="287"/>
      <c r="AG17" s="287"/>
      <c r="AH17" s="285"/>
      <c r="AI17" s="285"/>
      <c r="AJ17" s="285"/>
      <c r="AK17" s="285"/>
      <c r="AL17" s="285"/>
      <c r="AM17" s="285"/>
      <c r="AN17" s="289"/>
      <c r="AO17" s="290"/>
      <c r="AP17" s="285"/>
      <c r="AQ17" s="285"/>
      <c r="AR17" s="285"/>
      <c r="AS17" s="285"/>
      <c r="AT17" s="285"/>
      <c r="AU17" s="285"/>
      <c r="AV17" s="285"/>
      <c r="AW17" s="285"/>
      <c r="AX17" s="285"/>
      <c r="AY17" s="285"/>
      <c r="AZ17" s="289"/>
      <c r="BA17" s="2"/>
      <c r="BB17" s="2"/>
    </row>
    <row r="18" spans="1:54" x14ac:dyDescent="0.25">
      <c r="A18" s="2"/>
      <c r="B18" s="346"/>
      <c r="C18" s="349"/>
      <c r="D18" s="297" t="s">
        <v>137</v>
      </c>
      <c r="E18" s="284"/>
      <c r="F18" s="285"/>
      <c r="G18" s="285"/>
      <c r="H18" s="285"/>
      <c r="I18" s="285"/>
      <c r="J18" s="285"/>
      <c r="K18" s="285"/>
      <c r="L18" s="285"/>
      <c r="M18" s="285"/>
      <c r="N18" s="285"/>
      <c r="O18" s="285"/>
      <c r="P18" s="289"/>
      <c r="Q18" s="284"/>
      <c r="R18" s="285"/>
      <c r="S18" s="285"/>
      <c r="T18" s="285"/>
      <c r="U18" s="285"/>
      <c r="V18" s="287"/>
      <c r="W18" s="287"/>
      <c r="X18" s="287"/>
      <c r="Y18" s="287"/>
      <c r="Z18" s="287"/>
      <c r="AA18" s="287"/>
      <c r="AB18" s="277"/>
      <c r="AC18" s="278"/>
      <c r="AD18" s="287"/>
      <c r="AE18" s="287">
        <v>7232</v>
      </c>
      <c r="AF18" s="287"/>
      <c r="AG18" s="287"/>
      <c r="AH18" s="285"/>
      <c r="AI18" s="285"/>
      <c r="AJ18" s="285"/>
      <c r="AK18" s="285"/>
      <c r="AL18" s="285"/>
      <c r="AM18" s="285"/>
      <c r="AN18" s="289"/>
      <c r="AO18" s="290"/>
      <c r="AP18" s="285"/>
      <c r="AQ18" s="285"/>
      <c r="AR18" s="285"/>
      <c r="AS18" s="285"/>
      <c r="AT18" s="285"/>
      <c r="AU18" s="285"/>
      <c r="AV18" s="285"/>
      <c r="AW18" s="285"/>
      <c r="AX18" s="285"/>
      <c r="AY18" s="285"/>
      <c r="AZ18" s="289"/>
      <c r="BA18" s="2"/>
      <c r="BB18" s="2"/>
    </row>
    <row r="19" spans="1:54" ht="13.8" thickBot="1" x14ac:dyDescent="0.3">
      <c r="A19" s="2"/>
      <c r="B19" s="347"/>
      <c r="C19" s="350"/>
      <c r="D19" s="297" t="s">
        <v>18</v>
      </c>
      <c r="E19" s="31"/>
      <c r="F19" s="22"/>
      <c r="G19" s="22"/>
      <c r="H19" s="22"/>
      <c r="I19" s="22"/>
      <c r="J19" s="22"/>
      <c r="K19" s="22"/>
      <c r="L19" s="22"/>
      <c r="M19" s="22"/>
      <c r="N19" s="23"/>
      <c r="O19" s="22"/>
      <c r="P19" s="33"/>
      <c r="Q19" s="31"/>
      <c r="R19" s="22"/>
      <c r="S19" s="22"/>
      <c r="T19" s="22"/>
      <c r="U19" s="22"/>
      <c r="V19" s="22"/>
      <c r="W19" s="22"/>
      <c r="X19" s="22"/>
      <c r="Y19" s="22"/>
      <c r="Z19" s="22"/>
      <c r="AA19" s="22"/>
      <c r="AB19" s="24"/>
      <c r="AC19" s="21"/>
      <c r="AD19" s="22"/>
      <c r="AE19" s="22" t="s">
        <v>124</v>
      </c>
      <c r="AF19" s="22"/>
      <c r="AG19" s="22"/>
      <c r="AH19" s="22"/>
      <c r="AI19" s="22"/>
      <c r="AJ19" s="22"/>
      <c r="AK19" s="22"/>
      <c r="AL19" s="22"/>
      <c r="AM19" s="22"/>
      <c r="AN19" s="24"/>
      <c r="AO19" s="21"/>
      <c r="AP19" s="22"/>
      <c r="AQ19" s="22"/>
      <c r="AR19" s="22"/>
      <c r="AS19" s="22"/>
      <c r="AT19" s="22"/>
      <c r="AU19" s="22"/>
      <c r="AV19" s="22"/>
      <c r="AW19" s="22"/>
      <c r="AX19" s="22"/>
      <c r="AY19" s="22"/>
      <c r="AZ19" s="24"/>
      <c r="BA19" s="2"/>
      <c r="BB19" s="2"/>
    </row>
    <row r="20" spans="1:54" x14ac:dyDescent="0.25">
      <c r="A20" s="2"/>
      <c r="B20" s="338" t="s">
        <v>138</v>
      </c>
      <c r="C20" s="341">
        <f>SUM(O20:AZ22)</f>
        <v>1607.26</v>
      </c>
      <c r="D20" s="7" t="s">
        <v>17</v>
      </c>
      <c r="E20" s="32"/>
      <c r="F20" s="26"/>
      <c r="G20" s="26"/>
      <c r="H20" s="26"/>
      <c r="I20" s="18"/>
      <c r="J20" s="26"/>
      <c r="K20" s="26"/>
      <c r="L20" s="26"/>
      <c r="M20" s="26"/>
      <c r="N20" s="26"/>
      <c r="O20" s="18"/>
      <c r="P20" s="19"/>
      <c r="Q20" s="32" t="s">
        <v>124</v>
      </c>
      <c r="R20" s="26"/>
      <c r="S20" s="26"/>
      <c r="T20" s="26"/>
      <c r="U20" s="26"/>
      <c r="V20" s="26"/>
      <c r="W20" s="26"/>
      <c r="X20" s="26"/>
      <c r="Y20" s="26"/>
      <c r="Z20" s="26"/>
      <c r="AA20" s="26"/>
      <c r="AB20" s="277"/>
      <c r="AC20" s="32"/>
      <c r="AD20" s="26"/>
      <c r="AE20" s="26"/>
      <c r="AF20" s="26"/>
      <c r="AG20" s="26"/>
      <c r="AH20" s="26"/>
      <c r="AI20" s="26"/>
      <c r="AJ20" s="26"/>
      <c r="AK20" s="26"/>
      <c r="AL20" s="26"/>
      <c r="AM20" s="26"/>
      <c r="AN20" s="19"/>
      <c r="AO20" s="25"/>
      <c r="AP20" s="26"/>
      <c r="AQ20" s="26"/>
      <c r="AR20" s="26"/>
      <c r="AS20" s="26"/>
      <c r="AT20" s="26"/>
      <c r="AU20" s="26"/>
      <c r="AV20" s="26"/>
      <c r="AW20" s="26"/>
      <c r="AX20" s="26"/>
      <c r="AY20" s="26"/>
      <c r="AZ20" s="19"/>
      <c r="BA20" s="2"/>
      <c r="BB20" s="2"/>
    </row>
    <row r="21" spans="1:54" s="2" customFormat="1" ht="12.6" customHeight="1" x14ac:dyDescent="0.25">
      <c r="B21" s="339"/>
      <c r="C21" s="342"/>
      <c r="D21" s="54" t="s">
        <v>139</v>
      </c>
      <c r="E21" s="291"/>
      <c r="F21" s="292"/>
      <c r="G21" s="292"/>
      <c r="H21" s="292"/>
      <c r="I21" s="274"/>
      <c r="J21" s="292"/>
      <c r="K21" s="292"/>
      <c r="L21" s="292"/>
      <c r="M21" s="292"/>
      <c r="N21" s="292"/>
      <c r="O21" s="274"/>
      <c r="P21" s="281"/>
      <c r="Q21" s="291"/>
      <c r="R21" s="292"/>
      <c r="S21" s="292">
        <v>1607.26</v>
      </c>
      <c r="T21" s="292"/>
      <c r="U21" s="292"/>
      <c r="V21" s="288"/>
      <c r="W21" s="288"/>
      <c r="X21" s="288"/>
      <c r="Y21" s="288"/>
      <c r="Z21" s="288"/>
      <c r="AA21" s="288"/>
      <c r="AB21" s="277"/>
      <c r="AC21" s="293"/>
      <c r="AD21" s="288"/>
      <c r="AE21" s="288"/>
      <c r="AF21" s="288"/>
      <c r="AG21" s="292"/>
      <c r="AH21" s="292"/>
      <c r="AI21" s="292"/>
      <c r="AJ21" s="292"/>
      <c r="AK21" s="292"/>
      <c r="AL21" s="292"/>
      <c r="AM21" s="292"/>
      <c r="AN21" s="281"/>
      <c r="AO21" s="294"/>
      <c r="AP21" s="292"/>
      <c r="AQ21" s="292"/>
      <c r="AR21" s="292"/>
      <c r="AS21" s="292"/>
      <c r="AT21" s="292"/>
      <c r="AU21" s="292"/>
      <c r="AV21" s="292"/>
      <c r="AW21" s="292"/>
      <c r="AX21" s="292"/>
      <c r="AY21" s="292"/>
      <c r="AZ21" s="281"/>
    </row>
    <row r="22" spans="1:54" s="2" customFormat="1" ht="13.8" thickBot="1" x14ac:dyDescent="0.3">
      <c r="B22" s="340"/>
      <c r="C22" s="343"/>
      <c r="D22" s="8" t="s">
        <v>18</v>
      </c>
      <c r="E22" s="31"/>
      <c r="F22" s="22"/>
      <c r="G22" s="22"/>
      <c r="H22" s="22"/>
      <c r="I22" s="22"/>
      <c r="J22" s="22"/>
      <c r="K22" s="22"/>
      <c r="L22" s="22"/>
      <c r="M22" s="22"/>
      <c r="N22" s="23"/>
      <c r="O22" s="22"/>
      <c r="P22" s="33"/>
      <c r="Q22" s="31"/>
      <c r="R22" s="22"/>
      <c r="S22" s="22"/>
      <c r="T22" s="22"/>
      <c r="U22" s="22"/>
      <c r="V22" s="22"/>
      <c r="W22" s="22"/>
      <c r="X22" s="22"/>
      <c r="Y22" s="22"/>
      <c r="Z22" s="22"/>
      <c r="AA22" s="22"/>
      <c r="AB22" s="22"/>
      <c r="AC22" s="31"/>
      <c r="AD22" s="22"/>
      <c r="AE22" s="22" t="s">
        <v>124</v>
      </c>
      <c r="AF22" s="22"/>
      <c r="AG22" s="22"/>
      <c r="AH22" s="22"/>
      <c r="AI22" s="22"/>
      <c r="AJ22" s="22"/>
      <c r="AK22" s="22"/>
      <c r="AL22" s="22"/>
      <c r="AM22" s="22"/>
      <c r="AN22" s="24"/>
      <c r="AO22" s="21"/>
      <c r="AP22" s="22"/>
      <c r="AQ22" s="22"/>
      <c r="AR22" s="22"/>
      <c r="AS22" s="22"/>
      <c r="AT22" s="22"/>
      <c r="AU22" s="22"/>
      <c r="AV22" s="22"/>
      <c r="AW22" s="22"/>
      <c r="AX22" s="22"/>
      <c r="AY22" s="22"/>
      <c r="AZ22" s="24"/>
    </row>
    <row r="23" spans="1:54" s="2" customFormat="1" x14ac:dyDescent="0.25">
      <c r="B23" s="338" t="s">
        <v>140</v>
      </c>
      <c r="C23" s="341">
        <f t="shared" ref="C23" si="0">SUM(O23:AZ25)</f>
        <v>42928</v>
      </c>
      <c r="D23" s="7" t="s">
        <v>17</v>
      </c>
      <c r="E23" s="32"/>
      <c r="F23" s="26"/>
      <c r="G23" s="26"/>
      <c r="H23" s="26"/>
      <c r="I23" s="26"/>
      <c r="J23" s="26"/>
      <c r="K23" s="26"/>
      <c r="L23" s="26"/>
      <c r="M23" s="26"/>
      <c r="N23" s="18"/>
      <c r="O23" s="18"/>
      <c r="P23" s="19"/>
      <c r="Q23" s="32" t="s">
        <v>124</v>
      </c>
      <c r="R23" s="26"/>
      <c r="S23" s="26"/>
      <c r="T23" s="26"/>
      <c r="U23" s="26"/>
      <c r="V23" s="26"/>
      <c r="W23" s="26"/>
      <c r="X23" s="26"/>
      <c r="Y23" s="26"/>
      <c r="Z23" s="26"/>
      <c r="AA23" s="26"/>
      <c r="AB23" s="277"/>
      <c r="AC23" s="32"/>
      <c r="AD23" s="26"/>
      <c r="AE23" s="26"/>
      <c r="AF23" s="26"/>
      <c r="AG23" s="26"/>
      <c r="AH23" s="26"/>
      <c r="AI23" s="26"/>
      <c r="AJ23" s="26"/>
      <c r="AK23" s="26"/>
      <c r="AL23" s="26"/>
      <c r="AM23" s="26"/>
      <c r="AN23" s="19"/>
      <c r="AO23" s="25"/>
      <c r="AP23" s="26"/>
      <c r="AQ23" s="26"/>
      <c r="AR23" s="26"/>
      <c r="AS23" s="26"/>
      <c r="AT23" s="26"/>
      <c r="AU23" s="26"/>
      <c r="AV23" s="26"/>
      <c r="AW23" s="26"/>
      <c r="AX23" s="26"/>
      <c r="AY23" s="26"/>
      <c r="AZ23" s="19"/>
    </row>
    <row r="24" spans="1:54" s="2" customFormat="1" x14ac:dyDescent="0.25">
      <c r="A24" s="3"/>
      <c r="B24" s="344"/>
      <c r="C24" s="342"/>
      <c r="D24" s="54" t="s">
        <v>139</v>
      </c>
      <c r="E24" s="30"/>
      <c r="F24" s="15"/>
      <c r="G24" s="15"/>
      <c r="H24" s="15"/>
      <c r="I24" s="15"/>
      <c r="J24" s="15"/>
      <c r="K24" s="15"/>
      <c r="L24" s="15"/>
      <c r="M24" s="15"/>
      <c r="N24" s="15"/>
      <c r="O24" s="15"/>
      <c r="P24" s="20"/>
      <c r="Q24" s="30"/>
      <c r="R24" s="15"/>
      <c r="S24" s="15">
        <v>5018</v>
      </c>
      <c r="T24" s="15"/>
      <c r="U24" s="15"/>
      <c r="V24" s="15"/>
      <c r="W24" s="15"/>
      <c r="X24" s="15"/>
      <c r="Y24" s="15"/>
      <c r="Z24" s="15"/>
      <c r="AA24" s="15"/>
      <c r="AB24" s="277"/>
      <c r="AC24" s="30"/>
      <c r="AD24" s="15"/>
      <c r="AE24" s="15">
        <v>37910</v>
      </c>
      <c r="AF24" s="15"/>
      <c r="AG24" s="15"/>
      <c r="AH24" s="15"/>
      <c r="AI24" s="15"/>
      <c r="AJ24" s="15"/>
      <c r="AK24" s="15"/>
      <c r="AL24" s="15"/>
      <c r="AM24" s="15"/>
      <c r="AN24" s="20"/>
      <c r="AO24" s="16"/>
      <c r="AP24" s="15"/>
      <c r="AQ24" s="15"/>
      <c r="AR24" s="15"/>
      <c r="AS24" s="15"/>
      <c r="AT24" s="15"/>
      <c r="AU24" s="15"/>
      <c r="AV24" s="15"/>
      <c r="AW24" s="15"/>
      <c r="AX24" s="15"/>
      <c r="AY24" s="15"/>
      <c r="AZ24" s="20"/>
    </row>
    <row r="25" spans="1:54" s="2" customFormat="1" ht="13.8" thickBot="1" x14ac:dyDescent="0.3">
      <c r="A25" s="3"/>
      <c r="B25" s="340"/>
      <c r="C25" s="343"/>
      <c r="D25" s="8" t="s">
        <v>18</v>
      </c>
      <c r="E25" s="31"/>
      <c r="F25" s="22"/>
      <c r="G25" s="22"/>
      <c r="H25" s="22"/>
      <c r="I25" s="22"/>
      <c r="J25" s="22"/>
      <c r="K25" s="22"/>
      <c r="L25" s="22"/>
      <c r="M25" s="22"/>
      <c r="N25" s="22"/>
      <c r="O25" s="22"/>
      <c r="P25" s="24"/>
      <c r="Q25" s="34"/>
      <c r="R25" s="22"/>
      <c r="S25" s="22"/>
      <c r="T25" s="22"/>
      <c r="U25" s="22"/>
      <c r="V25" s="23"/>
      <c r="W25" s="22"/>
      <c r="X25" s="22"/>
      <c r="Y25" s="22"/>
      <c r="Z25" s="22"/>
      <c r="AA25" s="22"/>
      <c r="AB25" s="22"/>
      <c r="AC25" s="31"/>
      <c r="AD25" s="22"/>
      <c r="AE25" s="22" t="s">
        <v>124</v>
      </c>
      <c r="AF25" s="22"/>
      <c r="AG25" s="22"/>
      <c r="AH25" s="22"/>
      <c r="AI25" s="22"/>
      <c r="AJ25" s="22"/>
      <c r="AK25" s="22"/>
      <c r="AL25" s="22"/>
      <c r="AM25" s="22"/>
      <c r="AN25" s="24"/>
      <c r="AO25" s="21"/>
      <c r="AP25" s="22"/>
      <c r="AQ25" s="22"/>
      <c r="AR25" s="22"/>
      <c r="AS25" s="22"/>
      <c r="AT25" s="22"/>
      <c r="AU25" s="22"/>
      <c r="AV25" s="22"/>
      <c r="AW25" s="22"/>
      <c r="AX25" s="22"/>
      <c r="AY25" s="22"/>
      <c r="AZ25" s="24"/>
    </row>
    <row r="26" spans="1:54" s="2" customFormat="1" hidden="1" x14ac:dyDescent="0.25">
      <c r="A26" s="3"/>
      <c r="B26" s="338" t="s">
        <v>141</v>
      </c>
      <c r="C26" s="341">
        <f>SUM(O26:AZ28)</f>
        <v>10447.200000000001</v>
      </c>
      <c r="D26" s="7" t="s">
        <v>17</v>
      </c>
      <c r="E26" s="32"/>
      <c r="F26" s="26"/>
      <c r="G26" s="26"/>
      <c r="H26" s="26"/>
      <c r="I26" s="26"/>
      <c r="J26" s="26"/>
      <c r="K26" s="26"/>
      <c r="L26" s="26"/>
      <c r="M26" s="26"/>
      <c r="N26" s="26"/>
      <c r="O26" s="18"/>
      <c r="P26" s="19"/>
      <c r="Q26" s="32" t="s">
        <v>124</v>
      </c>
      <c r="R26" s="26"/>
      <c r="S26" s="26"/>
      <c r="T26" s="26"/>
      <c r="U26" s="26"/>
      <c r="V26" s="26"/>
      <c r="W26" s="26"/>
      <c r="X26" s="26"/>
      <c r="Y26" s="26"/>
      <c r="Z26" s="26"/>
      <c r="AA26" s="26"/>
      <c r="AB26" s="277"/>
      <c r="AC26" s="32"/>
      <c r="AD26" s="26"/>
      <c r="AE26" s="26"/>
      <c r="AF26" s="26"/>
      <c r="AG26" s="26"/>
      <c r="AH26" s="26"/>
      <c r="AI26" s="26"/>
      <c r="AJ26" s="26"/>
      <c r="AK26" s="26"/>
      <c r="AL26" s="26"/>
      <c r="AM26" s="26"/>
      <c r="AN26" s="19"/>
      <c r="AO26" s="25"/>
      <c r="AP26" s="26"/>
      <c r="AQ26" s="26"/>
      <c r="AR26" s="26"/>
      <c r="AS26" s="26"/>
      <c r="AT26" s="26"/>
      <c r="AU26" s="26"/>
      <c r="AV26" s="26"/>
      <c r="AW26" s="26"/>
      <c r="AX26" s="26"/>
      <c r="AY26" s="26"/>
      <c r="AZ26" s="19"/>
    </row>
    <row r="27" spans="1:54" s="2" customFormat="1" hidden="1" x14ac:dyDescent="0.25">
      <c r="A27" s="3"/>
      <c r="B27" s="339"/>
      <c r="C27" s="342"/>
      <c r="D27" s="54" t="s">
        <v>126</v>
      </c>
      <c r="E27" s="50"/>
      <c r="F27" s="51"/>
      <c r="G27" s="51"/>
      <c r="H27" s="51"/>
      <c r="I27" s="51"/>
      <c r="J27" s="51"/>
      <c r="K27" s="51"/>
      <c r="L27" s="51"/>
      <c r="M27" s="51"/>
      <c r="N27" s="51"/>
      <c r="O27" s="51"/>
      <c r="P27" s="52"/>
      <c r="Q27" s="30"/>
      <c r="R27" s="15"/>
      <c r="S27" s="15"/>
      <c r="T27" s="15"/>
      <c r="U27" s="15"/>
      <c r="V27" s="15">
        <f>2812.7+7634.5</f>
        <v>10447.200000000001</v>
      </c>
      <c r="W27" s="15"/>
      <c r="X27" s="15"/>
      <c r="Y27" s="15"/>
      <c r="Z27" s="15"/>
      <c r="AA27" s="15"/>
      <c r="AB27" s="277"/>
      <c r="AC27" s="30"/>
      <c r="AD27" s="15"/>
      <c r="AE27" s="15"/>
      <c r="AF27" s="15"/>
      <c r="AG27" s="15"/>
      <c r="AH27" s="15"/>
      <c r="AI27" s="15"/>
      <c r="AJ27" s="15"/>
      <c r="AK27" s="15"/>
      <c r="AL27" s="15"/>
      <c r="AM27" s="15"/>
      <c r="AN27" s="20"/>
      <c r="AO27" s="16"/>
      <c r="AP27" s="15"/>
      <c r="AQ27" s="15"/>
      <c r="AR27" s="15"/>
      <c r="AS27" s="15"/>
      <c r="AT27" s="15"/>
      <c r="AU27" s="15"/>
      <c r="AV27" s="15"/>
      <c r="AW27" s="15"/>
      <c r="AX27" s="15"/>
      <c r="AY27" s="15"/>
      <c r="AZ27" s="20"/>
    </row>
    <row r="28" spans="1:54" s="2" customFormat="1" ht="13.8" hidden="1" thickBot="1" x14ac:dyDescent="0.3">
      <c r="A28" s="3"/>
      <c r="B28" s="340"/>
      <c r="C28" s="343"/>
      <c r="D28" s="10" t="s">
        <v>18</v>
      </c>
      <c r="E28" s="31"/>
      <c r="F28" s="22"/>
      <c r="G28" s="22"/>
      <c r="H28" s="22"/>
      <c r="I28" s="22"/>
      <c r="J28" s="22"/>
      <c r="K28" s="22"/>
      <c r="L28" s="22"/>
      <c r="M28" s="22"/>
      <c r="N28" s="22"/>
      <c r="O28" s="22"/>
      <c r="P28" s="24"/>
      <c r="Q28" s="34"/>
      <c r="R28" s="22"/>
      <c r="S28" s="22"/>
      <c r="T28" s="22"/>
      <c r="U28" s="22"/>
      <c r="V28" s="22" t="s">
        <v>124</v>
      </c>
      <c r="W28" s="22"/>
      <c r="X28" s="22"/>
      <c r="Y28" s="22"/>
      <c r="Z28" s="22"/>
      <c r="AA28" s="22"/>
      <c r="AB28" s="22"/>
      <c r="AC28" s="31"/>
      <c r="AD28" s="22"/>
      <c r="AE28" s="22"/>
      <c r="AF28" s="22"/>
      <c r="AG28" s="22"/>
      <c r="AH28" s="22"/>
      <c r="AI28" s="22"/>
      <c r="AJ28" s="22"/>
      <c r="AK28" s="22"/>
      <c r="AL28" s="22"/>
      <c r="AM28" s="22"/>
      <c r="AN28" s="24"/>
      <c r="AO28" s="21"/>
      <c r="AP28" s="22"/>
      <c r="AQ28" s="22"/>
      <c r="AR28" s="22"/>
      <c r="AS28" s="22"/>
      <c r="AT28" s="22"/>
      <c r="AU28" s="22"/>
      <c r="AV28" s="22"/>
      <c r="AW28" s="22"/>
      <c r="AX28" s="22"/>
      <c r="AY28" s="22"/>
      <c r="AZ28" s="24"/>
    </row>
    <row r="29" spans="1:54" s="2" customFormat="1" hidden="1" x14ac:dyDescent="0.25">
      <c r="A29" s="3"/>
      <c r="B29" s="338" t="s">
        <v>142</v>
      </c>
      <c r="C29" s="341">
        <f>SUM(O29:AZ33)</f>
        <v>3214.52</v>
      </c>
      <c r="D29" s="7" t="s">
        <v>17</v>
      </c>
      <c r="E29" s="32"/>
      <c r="F29" s="26"/>
      <c r="G29" s="26"/>
      <c r="H29" s="26"/>
      <c r="I29" s="26"/>
      <c r="J29" s="26"/>
      <c r="K29" s="26"/>
      <c r="L29" s="26"/>
      <c r="M29" s="26"/>
      <c r="N29" s="26"/>
      <c r="O29" s="26"/>
      <c r="P29" s="29"/>
      <c r="Q29" s="32"/>
      <c r="R29" s="26"/>
      <c r="S29" s="26"/>
      <c r="T29" s="26"/>
      <c r="U29" s="26" t="s">
        <v>124</v>
      </c>
      <c r="V29" s="18"/>
      <c r="W29" s="26"/>
      <c r="X29" s="26"/>
      <c r="Y29" s="26"/>
      <c r="Z29" s="26"/>
      <c r="AA29" s="26"/>
      <c r="AB29" s="277"/>
      <c r="AC29" s="32"/>
      <c r="AD29" s="26"/>
      <c r="AE29" s="26"/>
      <c r="AF29" s="26"/>
      <c r="AG29" s="26"/>
      <c r="AH29" s="26"/>
      <c r="AI29" s="26"/>
      <c r="AJ29" s="26"/>
      <c r="AK29" s="26"/>
      <c r="AL29" s="26"/>
      <c r="AM29" s="26"/>
      <c r="AN29" s="19"/>
      <c r="AO29" s="25"/>
      <c r="AP29" s="26"/>
      <c r="AQ29" s="26"/>
      <c r="AR29" s="26"/>
      <c r="AS29" s="26"/>
      <c r="AT29" s="26"/>
      <c r="AU29" s="26"/>
      <c r="AV29" s="26"/>
      <c r="AW29" s="26"/>
      <c r="AX29" s="26"/>
      <c r="AY29" s="26"/>
      <c r="AZ29" s="19"/>
    </row>
    <row r="30" spans="1:54" s="2" customFormat="1" hidden="1" x14ac:dyDescent="0.25">
      <c r="A30" s="3"/>
      <c r="B30" s="339"/>
      <c r="C30" s="342"/>
      <c r="D30" s="54" t="s">
        <v>127</v>
      </c>
      <c r="E30" s="291"/>
      <c r="F30" s="292"/>
      <c r="G30" s="292"/>
      <c r="H30" s="292"/>
      <c r="I30" s="292"/>
      <c r="J30" s="292"/>
      <c r="K30" s="292"/>
      <c r="L30" s="292"/>
      <c r="M30" s="292"/>
      <c r="N30" s="292"/>
      <c r="O30" s="292"/>
      <c r="P30" s="279"/>
      <c r="Q30" s="291"/>
      <c r="R30" s="292"/>
      <c r="S30" s="292"/>
      <c r="T30" s="292"/>
      <c r="U30" s="292"/>
      <c r="V30" s="288"/>
      <c r="W30" s="288"/>
      <c r="X30" s="288"/>
      <c r="Y30" s="283">
        <f>3214.52/3</f>
        <v>1071.5066666666667</v>
      </c>
      <c r="Z30" s="288"/>
      <c r="AA30" s="288"/>
      <c r="AB30" s="277"/>
      <c r="AC30" s="293"/>
      <c r="AD30" s="288"/>
      <c r="AE30" s="288"/>
      <c r="AF30" s="292"/>
      <c r="AG30" s="292"/>
      <c r="AH30" s="292"/>
      <c r="AI30" s="292"/>
      <c r="AJ30" s="292"/>
      <c r="AK30" s="292"/>
      <c r="AL30" s="292"/>
      <c r="AM30" s="292"/>
      <c r="AN30" s="281"/>
      <c r="AO30" s="294"/>
      <c r="AP30" s="292"/>
      <c r="AQ30" s="292"/>
      <c r="AR30" s="292"/>
      <c r="AS30" s="292"/>
      <c r="AT30" s="292"/>
      <c r="AU30" s="292"/>
      <c r="AV30" s="292"/>
      <c r="AW30" s="292"/>
      <c r="AX30" s="292"/>
      <c r="AY30" s="292"/>
      <c r="AZ30" s="281"/>
    </row>
    <row r="31" spans="1:54" s="2" customFormat="1" hidden="1" x14ac:dyDescent="0.25">
      <c r="A31" s="3"/>
      <c r="B31" s="339"/>
      <c r="C31" s="342"/>
      <c r="D31" s="54" t="s">
        <v>128</v>
      </c>
      <c r="E31" s="50"/>
      <c r="F31" s="51"/>
      <c r="G31" s="51"/>
      <c r="H31" s="51"/>
      <c r="I31" s="51"/>
      <c r="J31" s="51"/>
      <c r="K31" s="51"/>
      <c r="L31" s="51"/>
      <c r="M31" s="51"/>
      <c r="N31" s="51"/>
      <c r="O31" s="51"/>
      <c r="P31" s="298"/>
      <c r="Q31" s="291"/>
      <c r="R31" s="292"/>
      <c r="S31" s="292"/>
      <c r="T31" s="292"/>
      <c r="U31" s="292"/>
      <c r="V31" s="288"/>
      <c r="W31" s="288"/>
      <c r="X31" s="288"/>
      <c r="Y31" s="283"/>
      <c r="Z31" s="288"/>
      <c r="AA31" s="288"/>
      <c r="AB31" s="277">
        <f>3214.52/3</f>
        <v>1071.5066666666667</v>
      </c>
      <c r="AC31" s="293"/>
      <c r="AD31" s="288"/>
      <c r="AE31" s="288"/>
      <c r="AF31" s="51"/>
      <c r="AG31" s="51"/>
      <c r="AH31" s="51"/>
      <c r="AI31" s="51"/>
      <c r="AJ31" s="51"/>
      <c r="AK31" s="51"/>
      <c r="AL31" s="51"/>
      <c r="AM31" s="51"/>
      <c r="AN31" s="52"/>
      <c r="AO31" s="53"/>
      <c r="AP31" s="51"/>
      <c r="AQ31" s="51"/>
      <c r="AR31" s="51"/>
      <c r="AS31" s="51"/>
      <c r="AT31" s="51"/>
      <c r="AU31" s="51"/>
      <c r="AV31" s="51"/>
      <c r="AW31" s="51"/>
      <c r="AX31" s="51"/>
      <c r="AY31" s="51"/>
      <c r="AZ31" s="52"/>
    </row>
    <row r="32" spans="1:54" s="2" customFormat="1" hidden="1" x14ac:dyDescent="0.25">
      <c r="A32" s="3"/>
      <c r="B32" s="339"/>
      <c r="C32" s="342"/>
      <c r="D32" s="54" t="s">
        <v>129</v>
      </c>
      <c r="E32" s="50"/>
      <c r="F32" s="51"/>
      <c r="G32" s="51"/>
      <c r="H32" s="51"/>
      <c r="I32" s="51"/>
      <c r="J32" s="51"/>
      <c r="K32" s="51"/>
      <c r="L32" s="51"/>
      <c r="M32" s="51"/>
      <c r="N32" s="51"/>
      <c r="O32" s="51"/>
      <c r="P32" s="298"/>
      <c r="Q32" s="30"/>
      <c r="R32" s="15"/>
      <c r="S32" s="15"/>
      <c r="T32" s="15"/>
      <c r="U32" s="15"/>
      <c r="V32" s="15"/>
      <c r="W32" s="15"/>
      <c r="X32" s="283"/>
      <c r="Y32" s="283"/>
      <c r="Z32" s="283"/>
      <c r="AA32" s="283"/>
      <c r="AB32" s="295"/>
      <c r="AC32" s="296"/>
      <c r="AD32" s="283"/>
      <c r="AE32" s="288">
        <f>3214.52/3</f>
        <v>1071.5066666666667</v>
      </c>
      <c r="AF32" s="51"/>
      <c r="AG32" s="51"/>
      <c r="AH32" s="51"/>
      <c r="AI32" s="51"/>
      <c r="AJ32" s="51"/>
      <c r="AK32" s="51"/>
      <c r="AL32" s="51"/>
      <c r="AM32" s="51"/>
      <c r="AN32" s="52"/>
      <c r="AO32" s="53"/>
      <c r="AP32" s="51"/>
      <c r="AQ32" s="51"/>
      <c r="AR32" s="51"/>
      <c r="AS32" s="51"/>
      <c r="AT32" s="51"/>
      <c r="AU32" s="51"/>
      <c r="AV32" s="51"/>
      <c r="AW32" s="51"/>
      <c r="AX32" s="51"/>
      <c r="AY32" s="51"/>
      <c r="AZ32" s="52"/>
    </row>
    <row r="33" spans="1:52" s="2" customFormat="1" ht="13.8" hidden="1" thickBot="1" x14ac:dyDescent="0.3">
      <c r="A33" s="3"/>
      <c r="B33" s="340"/>
      <c r="C33" s="343"/>
      <c r="D33" s="8" t="s">
        <v>18</v>
      </c>
      <c r="E33" s="31"/>
      <c r="F33" s="22"/>
      <c r="G33" s="22"/>
      <c r="H33" s="22"/>
      <c r="I33" s="22"/>
      <c r="J33" s="22"/>
      <c r="K33" s="22"/>
      <c r="L33" s="22"/>
      <c r="M33" s="22"/>
      <c r="N33" s="22"/>
      <c r="O33" s="22"/>
      <c r="P33" s="24"/>
      <c r="Q33" s="31"/>
      <c r="R33" s="23"/>
      <c r="S33" s="22"/>
      <c r="T33" s="22"/>
      <c r="U33" s="22"/>
      <c r="V33" s="22"/>
      <c r="W33" s="22"/>
      <c r="X33" s="22"/>
      <c r="Y33" s="22"/>
      <c r="Z33" s="22"/>
      <c r="AA33" s="22"/>
      <c r="AB33" s="33"/>
      <c r="AC33" s="34"/>
      <c r="AD33" s="22"/>
      <c r="AE33" s="22" t="s">
        <v>124</v>
      </c>
      <c r="AF33" s="22"/>
      <c r="AG33" s="22"/>
      <c r="AH33" s="22"/>
      <c r="AI33" s="22"/>
      <c r="AJ33" s="22"/>
      <c r="AK33" s="22"/>
      <c r="AL33" s="22"/>
      <c r="AM33" s="22"/>
      <c r="AN33" s="24"/>
      <c r="AO33" s="21"/>
      <c r="AP33" s="22"/>
      <c r="AQ33" s="22"/>
      <c r="AR33" s="22"/>
      <c r="AS33" s="22"/>
      <c r="AT33" s="22"/>
      <c r="AU33" s="22"/>
      <c r="AV33" s="22"/>
      <c r="AW33" s="22"/>
      <c r="AX33" s="22"/>
      <c r="AY33" s="22"/>
      <c r="AZ33" s="24"/>
    </row>
    <row r="34" spans="1:52" s="2" customFormat="1" hidden="1" x14ac:dyDescent="0.25">
      <c r="A34" s="3"/>
      <c r="B34" s="338" t="s">
        <v>55</v>
      </c>
      <c r="C34" s="341">
        <f t="shared" ref="C34" si="1">SUM(O34:AZ36)</f>
        <v>0</v>
      </c>
      <c r="D34" s="7" t="s">
        <v>17</v>
      </c>
      <c r="E34" s="32"/>
      <c r="F34" s="26"/>
      <c r="G34" s="26"/>
      <c r="H34" s="26"/>
      <c r="I34" s="26"/>
      <c r="J34" s="26"/>
      <c r="K34" s="26"/>
      <c r="L34" s="26"/>
      <c r="M34" s="26"/>
      <c r="N34" s="18"/>
      <c r="O34" s="26"/>
      <c r="P34" s="19"/>
      <c r="Q34" s="32"/>
      <c r="R34" s="26"/>
      <c r="S34" s="18"/>
      <c r="T34" s="26"/>
      <c r="U34" s="26"/>
      <c r="V34" s="26"/>
      <c r="W34" s="26"/>
      <c r="X34" s="26"/>
      <c r="Y34" s="26"/>
      <c r="Z34" s="26"/>
      <c r="AA34" s="26"/>
      <c r="AB34" s="19"/>
      <c r="AC34" s="32"/>
      <c r="AD34" s="26"/>
      <c r="AE34" s="26"/>
      <c r="AF34" s="26"/>
      <c r="AG34" s="26"/>
      <c r="AH34" s="26"/>
      <c r="AI34" s="26"/>
      <c r="AJ34" s="26"/>
      <c r="AK34" s="26"/>
      <c r="AL34" s="26"/>
      <c r="AM34" s="26"/>
      <c r="AN34" s="19"/>
      <c r="AO34" s="25"/>
      <c r="AP34" s="26"/>
      <c r="AQ34" s="26"/>
      <c r="AR34" s="26"/>
      <c r="AS34" s="26"/>
      <c r="AT34" s="26"/>
      <c r="AU34" s="26"/>
      <c r="AV34" s="26"/>
      <c r="AW34" s="26"/>
      <c r="AX34" s="26"/>
      <c r="AY34" s="26"/>
      <c r="AZ34" s="19"/>
    </row>
    <row r="35" spans="1:52" s="2" customFormat="1" hidden="1" x14ac:dyDescent="0.25">
      <c r="A35" s="3"/>
      <c r="B35" s="344"/>
      <c r="C35" s="342"/>
      <c r="D35" s="54" t="s">
        <v>56</v>
      </c>
      <c r="E35" s="30"/>
      <c r="F35" s="15"/>
      <c r="G35" s="15"/>
      <c r="H35" s="15"/>
      <c r="I35" s="15"/>
      <c r="J35" s="15"/>
      <c r="K35" s="15"/>
      <c r="L35" s="15"/>
      <c r="M35" s="15"/>
      <c r="N35" s="15"/>
      <c r="O35" s="15"/>
      <c r="P35" s="20"/>
      <c r="Q35" s="30"/>
      <c r="R35" s="15"/>
      <c r="S35" s="15"/>
      <c r="T35" s="15"/>
      <c r="U35" s="15"/>
      <c r="V35" s="15"/>
      <c r="W35" s="15"/>
      <c r="X35" s="15"/>
      <c r="Y35" s="15"/>
      <c r="Z35" s="15"/>
      <c r="AA35" s="15"/>
      <c r="AB35" s="20"/>
      <c r="AC35" s="30"/>
      <c r="AD35" s="15"/>
      <c r="AE35" s="15"/>
      <c r="AF35" s="15"/>
      <c r="AG35" s="15"/>
      <c r="AH35" s="15"/>
      <c r="AI35" s="15"/>
      <c r="AJ35" s="15"/>
      <c r="AK35" s="15"/>
      <c r="AL35" s="15"/>
      <c r="AM35" s="15"/>
      <c r="AN35" s="20"/>
      <c r="AO35" s="16"/>
      <c r="AP35" s="15"/>
      <c r="AQ35" s="15"/>
      <c r="AR35" s="15"/>
      <c r="AS35" s="15"/>
      <c r="AT35" s="15"/>
      <c r="AU35" s="15"/>
      <c r="AV35" s="15"/>
      <c r="AW35" s="15"/>
      <c r="AX35" s="15"/>
      <c r="AY35" s="15"/>
      <c r="AZ35" s="20"/>
    </row>
    <row r="36" spans="1:52" s="2" customFormat="1" ht="13.8" hidden="1" thickBot="1" x14ac:dyDescent="0.3">
      <c r="A36" s="3"/>
      <c r="B36" s="340"/>
      <c r="C36" s="343"/>
      <c r="D36" s="8" t="s">
        <v>18</v>
      </c>
      <c r="E36" s="31"/>
      <c r="F36" s="22"/>
      <c r="G36" s="22"/>
      <c r="H36" s="22"/>
      <c r="I36" s="22"/>
      <c r="J36" s="22"/>
      <c r="K36" s="22"/>
      <c r="L36" s="22"/>
      <c r="M36" s="22"/>
      <c r="N36" s="22"/>
      <c r="O36" s="22"/>
      <c r="P36" s="24"/>
      <c r="Q36" s="31"/>
      <c r="R36" s="22"/>
      <c r="S36" s="23"/>
      <c r="T36" s="22"/>
      <c r="U36" s="22"/>
      <c r="V36" s="23"/>
      <c r="W36" s="22"/>
      <c r="X36" s="22"/>
      <c r="Y36" s="22"/>
      <c r="Z36" s="22"/>
      <c r="AA36" s="22"/>
      <c r="AB36" s="24"/>
      <c r="AC36" s="31"/>
      <c r="AD36" s="22"/>
      <c r="AE36" s="22"/>
      <c r="AF36" s="22"/>
      <c r="AG36" s="22"/>
      <c r="AH36" s="22"/>
      <c r="AI36" s="22"/>
      <c r="AJ36" s="22"/>
      <c r="AK36" s="22"/>
      <c r="AL36" s="22"/>
      <c r="AM36" s="22"/>
      <c r="AN36" s="24"/>
      <c r="AO36" s="21"/>
      <c r="AP36" s="22"/>
      <c r="AQ36" s="22"/>
      <c r="AR36" s="22"/>
      <c r="AS36" s="22"/>
      <c r="AT36" s="22"/>
      <c r="AU36" s="22"/>
      <c r="AV36" s="22"/>
      <c r="AW36" s="22"/>
      <c r="AX36" s="22"/>
      <c r="AY36" s="22"/>
      <c r="AZ36" s="24"/>
    </row>
    <row r="37" spans="1:52" s="2" customFormat="1" ht="13.2" hidden="1" customHeight="1" x14ac:dyDescent="0.25">
      <c r="A37" s="3"/>
      <c r="B37" s="338" t="s">
        <v>38</v>
      </c>
      <c r="C37" s="341">
        <f t="shared" ref="C37" si="2">SUM(O37:AZ39)</f>
        <v>0</v>
      </c>
      <c r="D37" s="7" t="s">
        <v>17</v>
      </c>
      <c r="E37" s="32"/>
      <c r="F37" s="26"/>
      <c r="G37" s="26"/>
      <c r="H37" s="26"/>
      <c r="I37" s="26"/>
      <c r="J37" s="26"/>
      <c r="K37" s="26"/>
      <c r="L37" s="26"/>
      <c r="M37" s="26"/>
      <c r="N37" s="26"/>
      <c r="O37" s="26"/>
      <c r="P37" s="19"/>
      <c r="Q37" s="28"/>
      <c r="R37" s="26"/>
      <c r="S37" s="26"/>
      <c r="T37" s="26"/>
      <c r="U37" s="26"/>
      <c r="V37" s="26"/>
      <c r="W37" s="26"/>
      <c r="X37" s="26"/>
      <c r="Y37" s="26"/>
      <c r="Z37" s="26"/>
      <c r="AA37" s="26"/>
      <c r="AB37" s="19"/>
      <c r="AC37" s="32"/>
      <c r="AD37" s="26"/>
      <c r="AE37" s="26"/>
      <c r="AF37" s="26"/>
      <c r="AG37" s="26"/>
      <c r="AH37" s="26"/>
      <c r="AI37" s="26"/>
      <c r="AJ37" s="26"/>
      <c r="AK37" s="26"/>
      <c r="AL37" s="26"/>
      <c r="AM37" s="26"/>
      <c r="AN37" s="19"/>
      <c r="AO37" s="25"/>
      <c r="AP37" s="26"/>
      <c r="AQ37" s="26"/>
      <c r="AR37" s="26"/>
      <c r="AS37" s="26"/>
      <c r="AT37" s="26"/>
      <c r="AU37" s="26"/>
      <c r="AV37" s="26"/>
      <c r="AW37" s="26"/>
      <c r="AX37" s="26"/>
      <c r="AY37" s="26"/>
      <c r="AZ37" s="19"/>
    </row>
    <row r="38" spans="1:52" s="2" customFormat="1" ht="13.2" hidden="1" customHeight="1" x14ac:dyDescent="0.25">
      <c r="A38" s="3"/>
      <c r="B38" s="339"/>
      <c r="C38" s="342"/>
      <c r="D38" s="54" t="s">
        <v>56</v>
      </c>
      <c r="E38" s="50"/>
      <c r="F38" s="51"/>
      <c r="G38" s="51"/>
      <c r="H38" s="51"/>
      <c r="I38" s="51"/>
      <c r="J38" s="51"/>
      <c r="K38" s="51"/>
      <c r="L38" s="51"/>
      <c r="M38" s="51"/>
      <c r="N38" s="51"/>
      <c r="O38" s="51"/>
      <c r="P38" s="52"/>
      <c r="Q38" s="50"/>
      <c r="R38" s="51"/>
      <c r="S38" s="51"/>
      <c r="T38" s="51"/>
      <c r="U38" s="51"/>
      <c r="V38" s="51"/>
      <c r="W38" s="51"/>
      <c r="X38" s="51"/>
      <c r="Y38" s="51"/>
      <c r="Z38" s="51"/>
      <c r="AA38" s="51"/>
      <c r="AB38" s="52"/>
      <c r="AC38" s="50"/>
      <c r="AD38" s="51"/>
      <c r="AE38" s="51"/>
      <c r="AF38" s="51"/>
      <c r="AG38" s="51"/>
      <c r="AH38" s="51"/>
      <c r="AI38" s="51"/>
      <c r="AJ38" s="51"/>
      <c r="AK38" s="51"/>
      <c r="AL38" s="51"/>
      <c r="AM38" s="51"/>
      <c r="AN38" s="52"/>
      <c r="AO38" s="53"/>
      <c r="AP38" s="51"/>
      <c r="AQ38" s="51"/>
      <c r="AR38" s="51"/>
      <c r="AS38" s="51"/>
      <c r="AT38" s="51"/>
      <c r="AU38" s="51"/>
      <c r="AV38" s="51"/>
      <c r="AW38" s="51"/>
      <c r="AX38" s="51"/>
      <c r="AY38" s="51"/>
      <c r="AZ38" s="52"/>
    </row>
    <row r="39" spans="1:52" s="2" customFormat="1" ht="13.2" hidden="1" customHeight="1" x14ac:dyDescent="0.25">
      <c r="A39" s="3"/>
      <c r="B39" s="340"/>
      <c r="C39" s="343"/>
      <c r="D39" s="10" t="s">
        <v>18</v>
      </c>
      <c r="E39" s="31"/>
      <c r="F39" s="22"/>
      <c r="G39" s="22"/>
      <c r="H39" s="22"/>
      <c r="I39" s="22"/>
      <c r="J39" s="22"/>
      <c r="K39" s="22"/>
      <c r="L39" s="22"/>
      <c r="M39" s="22"/>
      <c r="N39" s="22"/>
      <c r="O39" s="22"/>
      <c r="P39" s="24"/>
      <c r="Q39" s="31"/>
      <c r="R39" s="22"/>
      <c r="S39" s="23"/>
      <c r="T39" s="22"/>
      <c r="U39" s="22"/>
      <c r="V39" s="22"/>
      <c r="W39" s="22"/>
      <c r="X39" s="22"/>
      <c r="Y39" s="22"/>
      <c r="Z39" s="22"/>
      <c r="AA39" s="22"/>
      <c r="AB39" s="24"/>
      <c r="AC39" s="31"/>
      <c r="AD39" s="22"/>
      <c r="AE39" s="22"/>
      <c r="AF39" s="22"/>
      <c r="AG39" s="22"/>
      <c r="AH39" s="22"/>
      <c r="AI39" s="22"/>
      <c r="AJ39" s="22"/>
      <c r="AK39" s="22"/>
      <c r="AL39" s="22"/>
      <c r="AM39" s="22"/>
      <c r="AN39" s="24"/>
      <c r="AO39" s="21"/>
      <c r="AP39" s="22"/>
      <c r="AQ39" s="22"/>
      <c r="AR39" s="22"/>
      <c r="AS39" s="22"/>
      <c r="AT39" s="22"/>
      <c r="AU39" s="22"/>
      <c r="AV39" s="22"/>
      <c r="AW39" s="22"/>
      <c r="AX39" s="22"/>
      <c r="AY39" s="22"/>
      <c r="AZ39" s="24"/>
    </row>
    <row r="40" spans="1:52" s="2" customFormat="1" ht="13.2" hidden="1" customHeight="1" x14ac:dyDescent="0.25">
      <c r="A40" s="3"/>
      <c r="B40" s="338" t="s">
        <v>39</v>
      </c>
      <c r="C40" s="341">
        <f t="shared" ref="C40" si="3">SUM(O40:AZ42)</f>
        <v>0</v>
      </c>
      <c r="D40" s="7" t="s">
        <v>17</v>
      </c>
      <c r="E40" s="32"/>
      <c r="F40" s="26"/>
      <c r="G40" s="26"/>
      <c r="H40" s="26"/>
      <c r="I40" s="26"/>
      <c r="J40" s="26"/>
      <c r="K40" s="26"/>
      <c r="L40" s="26"/>
      <c r="M40" s="26"/>
      <c r="N40" s="26"/>
      <c r="O40" s="26"/>
      <c r="P40" s="19"/>
      <c r="Q40" s="32"/>
      <c r="R40" s="18"/>
      <c r="S40" s="26"/>
      <c r="T40" s="26"/>
      <c r="U40" s="26"/>
      <c r="V40" s="18"/>
      <c r="W40" s="26"/>
      <c r="X40" s="26"/>
      <c r="Y40" s="26"/>
      <c r="Z40" s="26"/>
      <c r="AA40" s="26"/>
      <c r="AB40" s="19"/>
      <c r="AC40" s="32"/>
      <c r="AD40" s="26"/>
      <c r="AE40" s="26"/>
      <c r="AF40" s="26"/>
      <c r="AG40" s="26"/>
      <c r="AH40" s="26"/>
      <c r="AI40" s="26"/>
      <c r="AJ40" s="26"/>
      <c r="AK40" s="26"/>
      <c r="AL40" s="26"/>
      <c r="AM40" s="26"/>
      <c r="AN40" s="19"/>
      <c r="AO40" s="25"/>
      <c r="AP40" s="26"/>
      <c r="AQ40" s="26"/>
      <c r="AR40" s="26"/>
      <c r="AS40" s="26"/>
      <c r="AT40" s="26"/>
      <c r="AU40" s="26"/>
      <c r="AV40" s="26"/>
      <c r="AW40" s="26"/>
      <c r="AX40" s="26"/>
      <c r="AY40" s="26"/>
      <c r="AZ40" s="19"/>
    </row>
    <row r="41" spans="1:52" s="2" customFormat="1" ht="13.2" hidden="1" customHeight="1" x14ac:dyDescent="0.25">
      <c r="A41" s="3"/>
      <c r="B41" s="344"/>
      <c r="C41" s="342"/>
      <c r="D41" s="54" t="s">
        <v>56</v>
      </c>
      <c r="E41" s="30"/>
      <c r="F41" s="15"/>
      <c r="G41" s="15"/>
      <c r="H41" s="15"/>
      <c r="I41" s="15"/>
      <c r="J41" s="15"/>
      <c r="K41" s="15"/>
      <c r="L41" s="15"/>
      <c r="M41" s="15"/>
      <c r="N41" s="15"/>
      <c r="O41" s="15"/>
      <c r="P41" s="20"/>
      <c r="Q41" s="30"/>
      <c r="R41" s="15"/>
      <c r="S41" s="15"/>
      <c r="T41" s="15"/>
      <c r="U41" s="15"/>
      <c r="V41" s="15"/>
      <c r="W41" s="15"/>
      <c r="X41" s="15"/>
      <c r="Y41" s="15"/>
      <c r="Z41" s="15"/>
      <c r="AA41" s="15"/>
      <c r="AB41" s="20"/>
      <c r="AC41" s="30"/>
      <c r="AD41" s="15"/>
      <c r="AE41" s="15"/>
      <c r="AF41" s="15"/>
      <c r="AG41" s="15"/>
      <c r="AH41" s="15"/>
      <c r="AI41" s="15"/>
      <c r="AJ41" s="15"/>
      <c r="AK41" s="15"/>
      <c r="AL41" s="15"/>
      <c r="AM41" s="15"/>
      <c r="AN41" s="20"/>
      <c r="AO41" s="16"/>
      <c r="AP41" s="15"/>
      <c r="AQ41" s="15"/>
      <c r="AR41" s="15"/>
      <c r="AS41" s="15"/>
      <c r="AT41" s="15"/>
      <c r="AU41" s="15"/>
      <c r="AV41" s="15"/>
      <c r="AW41" s="15"/>
      <c r="AX41" s="15"/>
      <c r="AY41" s="15"/>
      <c r="AZ41" s="20"/>
    </row>
    <row r="42" spans="1:52" s="2" customFormat="1" ht="13.2" hidden="1" customHeight="1" x14ac:dyDescent="0.25">
      <c r="A42" s="3"/>
      <c r="B42" s="340"/>
      <c r="C42" s="343"/>
      <c r="D42" s="8" t="s">
        <v>18</v>
      </c>
      <c r="E42" s="31"/>
      <c r="F42" s="22"/>
      <c r="G42" s="22"/>
      <c r="H42" s="22"/>
      <c r="I42" s="22"/>
      <c r="J42" s="22"/>
      <c r="K42" s="22"/>
      <c r="L42" s="22"/>
      <c r="M42" s="22"/>
      <c r="N42" s="22"/>
      <c r="O42" s="22"/>
      <c r="P42" s="24"/>
      <c r="Q42" s="31"/>
      <c r="R42" s="22"/>
      <c r="S42" s="22"/>
      <c r="T42" s="23"/>
      <c r="U42" s="22"/>
      <c r="V42" s="22"/>
      <c r="W42" s="22"/>
      <c r="X42" s="22"/>
      <c r="Y42" s="22"/>
      <c r="Z42" s="22"/>
      <c r="AA42" s="22"/>
      <c r="AB42" s="33"/>
      <c r="AC42" s="34"/>
      <c r="AD42" s="22"/>
      <c r="AE42" s="22"/>
      <c r="AF42" s="22"/>
      <c r="AG42" s="22"/>
      <c r="AH42" s="22"/>
      <c r="AI42" s="22"/>
      <c r="AJ42" s="22"/>
      <c r="AK42" s="22"/>
      <c r="AL42" s="22"/>
      <c r="AM42" s="22"/>
      <c r="AN42" s="24"/>
      <c r="AO42" s="21"/>
      <c r="AP42" s="22"/>
      <c r="AQ42" s="22"/>
      <c r="AR42" s="22"/>
      <c r="AS42" s="22"/>
      <c r="AT42" s="22"/>
      <c r="AU42" s="22"/>
      <c r="AV42" s="22"/>
      <c r="AW42" s="22"/>
      <c r="AX42" s="22"/>
      <c r="AY42" s="22"/>
      <c r="AZ42" s="24"/>
    </row>
    <row r="43" spans="1:52" s="2" customFormat="1" ht="13.2" hidden="1" customHeight="1" x14ac:dyDescent="0.25">
      <c r="A43" s="3"/>
      <c r="Q43" s="31">
        <f>IFERROR(SUM(Q6:Q33),)</f>
        <v>0</v>
      </c>
      <c r="R43" s="23">
        <f t="shared" ref="R43:AZ43" si="4">IFERROR(SUM(R6:R33),)</f>
        <v>0</v>
      </c>
      <c r="S43" s="22">
        <f t="shared" si="4"/>
        <v>6625.26</v>
      </c>
      <c r="T43" s="22">
        <f t="shared" si="4"/>
        <v>7232</v>
      </c>
      <c r="U43" s="22">
        <f t="shared" si="4"/>
        <v>7232</v>
      </c>
      <c r="V43" s="22">
        <f t="shared" si="4"/>
        <v>17679.2</v>
      </c>
      <c r="W43" s="22">
        <f t="shared" si="4"/>
        <v>7232</v>
      </c>
      <c r="X43" s="22">
        <f t="shared" si="4"/>
        <v>7232</v>
      </c>
      <c r="Y43" s="22">
        <f t="shared" si="4"/>
        <v>8303.5066666666662</v>
      </c>
      <c r="Z43" s="22">
        <f t="shared" si="4"/>
        <v>7232</v>
      </c>
      <c r="AA43" s="22">
        <f t="shared" si="4"/>
        <v>7232</v>
      </c>
      <c r="AB43" s="33">
        <f t="shared" si="4"/>
        <v>8303.5066666666662</v>
      </c>
      <c r="AC43" s="34">
        <f t="shared" si="4"/>
        <v>7232</v>
      </c>
      <c r="AD43" s="22">
        <f t="shared" si="4"/>
        <v>7232</v>
      </c>
      <c r="AE43" s="22">
        <f t="shared" si="4"/>
        <v>46213.506666666668</v>
      </c>
      <c r="AF43" s="22">
        <f t="shared" si="4"/>
        <v>0</v>
      </c>
      <c r="AG43" s="22">
        <f t="shared" si="4"/>
        <v>0</v>
      </c>
      <c r="AH43" s="22">
        <f t="shared" si="4"/>
        <v>0</v>
      </c>
      <c r="AI43" s="22">
        <f t="shared" si="4"/>
        <v>0</v>
      </c>
      <c r="AJ43" s="22">
        <f t="shared" si="4"/>
        <v>0</v>
      </c>
      <c r="AK43" s="22">
        <f t="shared" si="4"/>
        <v>0</v>
      </c>
      <c r="AL43" s="22">
        <f t="shared" si="4"/>
        <v>0</v>
      </c>
      <c r="AM43" s="22">
        <f t="shared" si="4"/>
        <v>0</v>
      </c>
      <c r="AN43" s="24">
        <f t="shared" si="4"/>
        <v>0</v>
      </c>
      <c r="AO43" s="21">
        <f t="shared" si="4"/>
        <v>0</v>
      </c>
      <c r="AP43" s="22">
        <f t="shared" si="4"/>
        <v>0</v>
      </c>
      <c r="AQ43" s="22">
        <f t="shared" si="4"/>
        <v>0</v>
      </c>
      <c r="AR43" s="22">
        <f t="shared" si="4"/>
        <v>0</v>
      </c>
      <c r="AS43" s="22">
        <f t="shared" si="4"/>
        <v>0</v>
      </c>
      <c r="AT43" s="22">
        <f t="shared" si="4"/>
        <v>0</v>
      </c>
      <c r="AU43" s="22">
        <f t="shared" si="4"/>
        <v>0</v>
      </c>
      <c r="AV43" s="22">
        <f t="shared" si="4"/>
        <v>0</v>
      </c>
      <c r="AW43" s="22">
        <f t="shared" si="4"/>
        <v>0</v>
      </c>
      <c r="AX43" s="22">
        <f t="shared" si="4"/>
        <v>0</v>
      </c>
      <c r="AY43" s="22">
        <f t="shared" si="4"/>
        <v>0</v>
      </c>
      <c r="AZ43" s="24">
        <f t="shared" si="4"/>
        <v>0</v>
      </c>
    </row>
    <row r="44" spans="1:52" s="2" customFormat="1" hidden="1" x14ac:dyDescent="0.25">
      <c r="A44" s="3"/>
    </row>
    <row r="45" spans="1:52" s="2" customFormat="1" hidden="1" x14ac:dyDescent="0.25">
      <c r="A45" s="3"/>
    </row>
    <row r="46" spans="1:52" s="2" customFormat="1" hidden="1" x14ac:dyDescent="0.25">
      <c r="A46" s="3"/>
    </row>
    <row r="47" spans="1:52" s="2" customFormat="1" hidden="1" x14ac:dyDescent="0.25">
      <c r="A47" s="3"/>
    </row>
    <row r="48" spans="1:52" hidden="1" x14ac:dyDescent="0.25"/>
    <row r="49" hidden="1" x14ac:dyDescent="0.25"/>
  </sheetData>
  <sheetProtection algorithmName="SHA-512" hashValue="8S0SAjydHIfWfim3azquHUhIhNxRpCqPrN/3I717UErSlR6agHk9Ya0f02CleM45TsDtnYdIQK8UggfYNuhlKQ==" saltValue="DAm1KlfyKD375G28gDfPpg==" spinCount="100000" sheet="1" objects="1" scenarios="1" formatCells="0" selectLockedCells="1"/>
  <mergeCells count="24">
    <mergeCell ref="B2:D2"/>
    <mergeCell ref="B3:D3"/>
    <mergeCell ref="B4:D5"/>
    <mergeCell ref="E2:AZ3"/>
    <mergeCell ref="E4:P4"/>
    <mergeCell ref="Q4:AB4"/>
    <mergeCell ref="AC4:AN4"/>
    <mergeCell ref="AO4:AZ4"/>
    <mergeCell ref="B6:B19"/>
    <mergeCell ref="C6:C19"/>
    <mergeCell ref="B20:B22"/>
    <mergeCell ref="C20:C22"/>
    <mergeCell ref="B23:B25"/>
    <mergeCell ref="C23:C25"/>
    <mergeCell ref="B37:B39"/>
    <mergeCell ref="C37:C39"/>
    <mergeCell ref="B40:B42"/>
    <mergeCell ref="C40:C42"/>
    <mergeCell ref="B26:B28"/>
    <mergeCell ref="C26:C28"/>
    <mergeCell ref="B29:B33"/>
    <mergeCell ref="C29:C33"/>
    <mergeCell ref="B34:B36"/>
    <mergeCell ref="C34:C36"/>
  </mergeCells>
  <pageMargins left="0.7" right="0.7" top="0.75" bottom="0.75" header="0.3" footer="0.3"/>
  <pageSetup paperSize="9" scale="50" orientation="landscape" r:id="rId1"/>
  <extLst>
    <ext xmlns:x14="http://schemas.microsoft.com/office/spreadsheetml/2009/9/main" uri="{78C0D931-6437-407d-A8EE-F0AAD7539E65}">
      <x14:conditionalFormattings>
        <x14:conditionalFormatting xmlns:xm="http://schemas.microsoft.com/office/excel/2006/main">
          <x14:cfRule type="cellIs" priority="8" operator="notEqual" id="{362C0A10-568A-4CFF-848E-4515851336A2}">
            <xm:f>'[P4F Financial Report - Example.xlsx]P4F Budget Recon'!#REF!</xm:f>
            <x14:dxf>
              <fill>
                <patternFill>
                  <bgColor theme="5"/>
                </patternFill>
              </fill>
            </x14:dxf>
          </x14:cfRule>
          <xm:sqref>C34:C36</xm:sqref>
        </x14:conditionalFormatting>
        <x14:conditionalFormatting xmlns:xm="http://schemas.microsoft.com/office/excel/2006/main">
          <x14:cfRule type="cellIs" priority="7" operator="notEqual" id="{5773F9FE-3082-4BC9-9C0D-3B0F01C28CB7}">
            <xm:f>'[P4F Financial Report - Example.xlsx]P4F Budget Recon'!#REF!</xm:f>
            <x14:dxf>
              <fill>
                <patternFill>
                  <bgColor theme="5"/>
                </patternFill>
              </fill>
            </x14:dxf>
          </x14:cfRule>
          <xm:sqref>C37:C39</xm:sqref>
        </x14:conditionalFormatting>
        <x14:conditionalFormatting xmlns:xm="http://schemas.microsoft.com/office/excel/2006/main">
          <x14:cfRule type="cellIs" priority="6" operator="notEqual" id="{09E07A73-F12C-46FE-8CEC-D38E3093E6A3}">
            <xm:f>'[P4F Financial Report - Example.xlsx]P4F Budget Recon'!#REF!</xm:f>
            <x14:dxf>
              <fill>
                <patternFill>
                  <bgColor theme="5"/>
                </patternFill>
              </fill>
            </x14:dxf>
          </x14:cfRule>
          <xm:sqref>C40:C42</xm:sqref>
        </x14:conditionalFormatting>
        <x14:conditionalFormatting xmlns:xm="http://schemas.microsoft.com/office/excel/2006/main">
          <x14:cfRule type="cellIs" priority="5" operator="notEqual" id="{ADCEB4A2-C992-4987-A471-F2A787925C17}">
            <xm:f>'[P4F Financial Report - Example.xlsx]P4F Budget Recon'!#REF!</xm:f>
            <x14:dxf>
              <fill>
                <patternFill>
                  <bgColor theme="5" tint="0.59996337778862885"/>
                </patternFill>
              </fill>
            </x14:dxf>
          </x14:cfRule>
          <xm:sqref>C6:C19</xm:sqref>
        </x14:conditionalFormatting>
        <x14:conditionalFormatting xmlns:xm="http://schemas.microsoft.com/office/excel/2006/main">
          <x14:cfRule type="cellIs" priority="4" operator="notEqual" id="{9BC18637-491D-4095-9B80-2937C6E4C20F}">
            <xm:f>'[P4F Financial Report - Example.xlsx]P4F Budget Recon'!#REF!</xm:f>
            <x14:dxf>
              <fill>
                <patternFill>
                  <bgColor theme="5" tint="0.59996337778862885"/>
                </patternFill>
              </fill>
            </x14:dxf>
          </x14:cfRule>
          <xm:sqref>C20:C22</xm:sqref>
        </x14:conditionalFormatting>
        <x14:conditionalFormatting xmlns:xm="http://schemas.microsoft.com/office/excel/2006/main">
          <x14:cfRule type="cellIs" priority="3" operator="notEqual" id="{FA1BF36E-576F-41E5-B55F-9D2B463ADC18}">
            <xm:f>'[P4F Financial Report - Example.xlsx]P4F Budget Recon'!#REF!</xm:f>
            <x14:dxf>
              <fill>
                <patternFill>
                  <bgColor theme="5" tint="0.59996337778862885"/>
                </patternFill>
              </fill>
            </x14:dxf>
          </x14:cfRule>
          <xm:sqref>C23:C25</xm:sqref>
        </x14:conditionalFormatting>
        <x14:conditionalFormatting xmlns:xm="http://schemas.microsoft.com/office/excel/2006/main">
          <x14:cfRule type="cellIs" priority="2" operator="notEqual" id="{9CF1063E-9FB6-4C44-842C-0907738EDA6A}">
            <xm:f>'[P4F Financial Report - Example.xlsx]P4F Budget Recon'!#REF!</xm:f>
            <x14:dxf>
              <fill>
                <patternFill>
                  <bgColor theme="5" tint="0.59996337778862885"/>
                </patternFill>
              </fill>
            </x14:dxf>
          </x14:cfRule>
          <xm:sqref>C26:C28</xm:sqref>
        </x14:conditionalFormatting>
        <x14:conditionalFormatting xmlns:xm="http://schemas.microsoft.com/office/excel/2006/main">
          <x14:cfRule type="cellIs" priority="1" operator="notEqual" id="{402F3515-B187-4F16-9DE8-A0FA5680A9CE}">
            <xm:f>'[P4F Financial Report - Example.xlsx]P4F Budget Recon'!#REF!</xm:f>
            <x14:dxf>
              <fill>
                <patternFill>
                  <bgColor theme="5" tint="0.59996337778862885"/>
                </patternFill>
              </fill>
            </x14:dxf>
          </x14:cfRule>
          <xm:sqref>C29:C33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A298"/>
  <sheetViews>
    <sheetView zoomScale="70" zoomScaleNormal="70" workbookViewId="0">
      <pane xSplit="2" ySplit="2" topLeftCell="H3" activePane="bottomRight" state="frozen"/>
      <selection pane="topRight" activeCell="C1" sqref="C1"/>
      <selection pane="bottomLeft" activeCell="A3" sqref="A3"/>
      <selection pane="bottomRight" activeCell="V22" sqref="V22:V23"/>
    </sheetView>
  </sheetViews>
  <sheetFormatPr defaultColWidth="0" defaultRowHeight="13.2" zeroHeight="1" outlineLevelCol="1" x14ac:dyDescent="0.25"/>
  <cols>
    <col min="1" max="1" width="4.77734375" style="3" customWidth="1"/>
    <col min="2" max="2" width="49.33203125" style="3" customWidth="1"/>
    <col min="3" max="3" width="12.6640625" style="3" customWidth="1"/>
    <col min="4" max="4" width="12.21875" style="3" customWidth="1"/>
    <col min="5" max="5" width="7.88671875" style="3" customWidth="1"/>
    <col min="6" max="6" width="10.44140625" style="3" customWidth="1"/>
    <col min="7" max="7" width="11.88671875" style="3" customWidth="1"/>
    <col min="8" max="8" width="6.33203125" style="3" customWidth="1"/>
    <col min="9" max="9" width="14.33203125" style="315" customWidth="1"/>
    <col min="10" max="10" width="2" style="3" customWidth="1"/>
    <col min="11" max="11" width="12.33203125" style="3" customWidth="1" outlineLevel="1"/>
    <col min="12" max="12" width="10.33203125" style="3" customWidth="1" outlineLevel="1"/>
    <col min="13" max="13" width="5.6640625" style="3" customWidth="1" outlineLevel="1"/>
    <col min="14" max="14" width="12.21875" style="3" customWidth="1" outlineLevel="1"/>
    <col min="15" max="15" width="12.88671875" style="3" customWidth="1" outlineLevel="1"/>
    <col min="16" max="16" width="5.77734375" style="3" customWidth="1" outlineLevel="1"/>
    <col min="17" max="17" width="1.6640625" style="75" customWidth="1"/>
    <col min="18" max="18" width="12.5546875" style="3" customWidth="1" outlineLevel="1"/>
    <col min="19" max="19" width="10.21875" style="3" customWidth="1" outlineLevel="1"/>
    <col min="20" max="20" width="5.5546875" style="3" customWidth="1" outlineLevel="1"/>
    <col min="21" max="21" width="12.5546875" style="3" customWidth="1" outlineLevel="1"/>
    <col min="22" max="22" width="12.88671875" style="3" customWidth="1" outlineLevel="1"/>
    <col min="23" max="23" width="5.44140625" style="3" customWidth="1" outlineLevel="1"/>
    <col min="24" max="24" width="1.5546875" style="76" customWidth="1"/>
    <col min="25" max="25" width="12.5546875" style="3" customWidth="1" outlineLevel="1"/>
    <col min="26" max="26" width="10.109375" style="3" customWidth="1" outlineLevel="1"/>
    <col min="27" max="27" width="5.5546875" style="3" customWidth="1" outlineLevel="1"/>
    <col min="28" max="28" width="12.5546875" style="3" customWidth="1" outlineLevel="1"/>
    <col min="29" max="29" width="12.88671875" style="3" customWidth="1" outlineLevel="1"/>
    <col min="30" max="30" width="5.6640625" style="3" customWidth="1" outlineLevel="1"/>
    <col min="31" max="31" width="1.77734375" style="76" customWidth="1"/>
    <col min="32" max="32" width="12.5546875" style="3" hidden="1" customWidth="1" outlineLevel="1"/>
    <col min="33" max="33" width="10.88671875" style="3" hidden="1" customWidth="1" outlineLevel="1"/>
    <col min="34" max="34" width="5.5546875" style="3" hidden="1" customWidth="1" outlineLevel="1"/>
    <col min="35" max="35" width="12.5546875" style="3" hidden="1" customWidth="1" outlineLevel="1"/>
    <col min="36" max="36" width="12.88671875" style="3" hidden="1" customWidth="1" outlineLevel="1"/>
    <col min="37" max="37" width="6.21875" style="3" hidden="1" customWidth="1" outlineLevel="1"/>
    <col min="38" max="38" width="1.44140625" style="76" customWidth="1" collapsed="1"/>
    <col min="39" max="39" width="12.5546875" style="3" hidden="1" customWidth="1" outlineLevel="1"/>
    <col min="40" max="40" width="10.44140625" style="3" hidden="1" customWidth="1" outlineLevel="1"/>
    <col min="41" max="41" width="5.5546875" style="3" hidden="1" customWidth="1" outlineLevel="1"/>
    <col min="42" max="42" width="12.5546875" style="3" hidden="1" customWidth="1" outlineLevel="1"/>
    <col min="43" max="43" width="12.88671875" style="3" hidden="1" customWidth="1" outlineLevel="1"/>
    <col min="44" max="44" width="5.21875" style="3" hidden="1" customWidth="1" outlineLevel="1"/>
    <col min="45" max="45" width="1.44140625" style="76" customWidth="1" collapsed="1"/>
    <col min="46" max="46" width="12.5546875" style="3" hidden="1" customWidth="1" outlineLevel="1"/>
    <col min="47" max="47" width="10.44140625" style="3" hidden="1" customWidth="1" outlineLevel="1"/>
    <col min="48" max="48" width="5.5546875" style="3" hidden="1" customWidth="1" outlineLevel="1"/>
    <col min="49" max="49" width="12.5546875" style="3" hidden="1" customWidth="1" outlineLevel="1"/>
    <col min="50" max="50" width="12.88671875" style="3" hidden="1" customWidth="1" outlineLevel="1"/>
    <col min="51" max="51" width="5.6640625" style="3" hidden="1" customWidth="1" outlineLevel="1"/>
    <col min="52" max="52" width="1.44140625" style="76" customWidth="1" collapsed="1"/>
    <col min="53" max="53" width="12.5546875" style="3" hidden="1" customWidth="1" outlineLevel="1"/>
    <col min="54" max="54" width="10.44140625" style="3" hidden="1" customWidth="1" outlineLevel="1"/>
    <col min="55" max="55" width="5.5546875" style="3" hidden="1" customWidth="1" outlineLevel="1"/>
    <col min="56" max="56" width="12.5546875" style="3" hidden="1" customWidth="1" outlineLevel="1"/>
    <col min="57" max="57" width="12.88671875" style="3" hidden="1" customWidth="1" outlineLevel="1"/>
    <col min="58" max="58" width="6.5546875" style="3" hidden="1" customWidth="1" outlineLevel="1"/>
    <col min="59" max="59" width="1.44140625" style="76" customWidth="1" collapsed="1"/>
    <col min="60" max="60" width="12.5546875" style="3" hidden="1" customWidth="1" outlineLevel="1"/>
    <col min="61" max="61" width="10" style="3" hidden="1" customWidth="1" outlineLevel="1"/>
    <col min="62" max="62" width="5.5546875" style="3" hidden="1" customWidth="1" outlineLevel="1"/>
    <col min="63" max="63" width="12.5546875" style="3" hidden="1" customWidth="1" outlineLevel="1"/>
    <col min="64" max="64" width="12.88671875" style="3" hidden="1" customWidth="1" outlineLevel="1"/>
    <col min="65" max="65" width="5.109375" style="3" hidden="1" customWidth="1" outlineLevel="1"/>
    <col min="66" max="66" width="1.44140625" style="76" customWidth="1" collapsed="1"/>
    <col min="67" max="67" width="54.109375" style="3" customWidth="1"/>
    <col min="68" max="68" width="8.88671875" style="2" customWidth="1"/>
    <col min="69" max="79" width="0" style="3" hidden="1" customWidth="1"/>
    <col min="80" max="16384" width="8.88671875" style="3" hidden="1"/>
  </cols>
  <sheetData>
    <row r="1" spans="1:68" ht="26.4" customHeight="1" x14ac:dyDescent="0.25">
      <c r="A1" s="388" t="str">
        <f>'Front Sheet'!B3</f>
        <v>Example Project</v>
      </c>
      <c r="B1" s="389"/>
      <c r="C1" s="384" t="s">
        <v>24</v>
      </c>
      <c r="D1" s="377" t="s">
        <v>31</v>
      </c>
      <c r="E1" s="379" t="s">
        <v>30</v>
      </c>
      <c r="F1" s="384" t="s">
        <v>23</v>
      </c>
      <c r="G1" s="377" t="s">
        <v>29</v>
      </c>
      <c r="H1" s="379" t="s">
        <v>30</v>
      </c>
      <c r="I1" s="379" t="s">
        <v>90</v>
      </c>
      <c r="J1" s="42"/>
      <c r="K1" s="381" t="str">
        <f>'P4F Disbursement Forecast'!B6</f>
        <v>Output 1 - Recruitment of a Project manager  preliminary activity</v>
      </c>
      <c r="L1" s="382"/>
      <c r="M1" s="382"/>
      <c r="N1" s="382"/>
      <c r="O1" s="382"/>
      <c r="P1" s="383"/>
      <c r="Q1" s="42"/>
      <c r="R1" s="374" t="str">
        <f>'P4F Disbursement Forecast'!B20</f>
        <v>Output 2 - Design the preliminary support strategy for practical activity</v>
      </c>
      <c r="S1" s="375"/>
      <c r="T1" s="375"/>
      <c r="U1" s="375"/>
      <c r="V1" s="375"/>
      <c r="W1" s="376"/>
      <c r="X1" s="42"/>
      <c r="Y1" s="374" t="str">
        <f>'P4F Disbursement Forecast'!B23</f>
        <v>Output 3 - Design and launch advertising and promotional material</v>
      </c>
      <c r="Z1" s="375"/>
      <c r="AA1" s="375"/>
      <c r="AB1" s="375"/>
      <c r="AC1" s="375"/>
      <c r="AD1" s="376"/>
      <c r="AE1" s="42"/>
      <c r="AF1" s="374">
        <f>'P4F Disbursement Forecast'!B15</f>
        <v>0</v>
      </c>
      <c r="AG1" s="375"/>
      <c r="AH1" s="375"/>
      <c r="AI1" s="375"/>
      <c r="AJ1" s="375"/>
      <c r="AK1" s="376"/>
      <c r="AL1" s="42"/>
      <c r="AM1" s="374">
        <f>'P4F Disbursement Forecast'!B18</f>
        <v>0</v>
      </c>
      <c r="AN1" s="375"/>
      <c r="AO1" s="375"/>
      <c r="AP1" s="375"/>
      <c r="AQ1" s="375"/>
      <c r="AR1" s="376"/>
      <c r="AS1" s="42"/>
      <c r="AT1" s="374">
        <f>'P4F Disbursement Forecast'!B21</f>
        <v>0</v>
      </c>
      <c r="AU1" s="375"/>
      <c r="AV1" s="375"/>
      <c r="AW1" s="375"/>
      <c r="AX1" s="375"/>
      <c r="AY1" s="376"/>
      <c r="AZ1" s="42"/>
      <c r="BA1" s="374">
        <f>'P4F Disbursement Forecast'!B24</f>
        <v>0</v>
      </c>
      <c r="BB1" s="375"/>
      <c r="BC1" s="375"/>
      <c r="BD1" s="375"/>
      <c r="BE1" s="375"/>
      <c r="BF1" s="376"/>
      <c r="BG1" s="42"/>
      <c r="BH1" s="374">
        <f>'P4F Disbursement Forecast'!B27</f>
        <v>0</v>
      </c>
      <c r="BI1" s="375"/>
      <c r="BJ1" s="375"/>
      <c r="BK1" s="375"/>
      <c r="BL1" s="375"/>
      <c r="BM1" s="376"/>
      <c r="BN1" s="42"/>
      <c r="BO1" s="372" t="s">
        <v>36</v>
      </c>
    </row>
    <row r="2" spans="1:68" ht="53.4" thickBot="1" x14ac:dyDescent="0.3">
      <c r="A2" s="390">
        <f>'Front Sheet'!B8</f>
        <v>42855</v>
      </c>
      <c r="B2" s="391"/>
      <c r="C2" s="385"/>
      <c r="D2" s="378"/>
      <c r="E2" s="380"/>
      <c r="F2" s="385"/>
      <c r="G2" s="378"/>
      <c r="H2" s="380"/>
      <c r="I2" s="380"/>
      <c r="J2" s="42"/>
      <c r="K2" s="106" t="s">
        <v>22</v>
      </c>
      <c r="L2" s="35" t="s">
        <v>28</v>
      </c>
      <c r="M2" s="124" t="s">
        <v>30</v>
      </c>
      <c r="N2" s="35" t="s">
        <v>23</v>
      </c>
      <c r="O2" s="35" t="s">
        <v>29</v>
      </c>
      <c r="P2" s="125" t="s">
        <v>30</v>
      </c>
      <c r="Q2" s="42"/>
      <c r="R2" s="138" t="s">
        <v>22</v>
      </c>
      <c r="S2" s="160" t="s">
        <v>28</v>
      </c>
      <c r="T2" s="161" t="s">
        <v>30</v>
      </c>
      <c r="U2" s="160" t="s">
        <v>23</v>
      </c>
      <c r="V2" s="160" t="s">
        <v>29</v>
      </c>
      <c r="W2" s="162" t="s">
        <v>30</v>
      </c>
      <c r="X2" s="42"/>
      <c r="Y2" s="138" t="s">
        <v>22</v>
      </c>
      <c r="Z2" s="160" t="s">
        <v>28</v>
      </c>
      <c r="AA2" s="161" t="s">
        <v>30</v>
      </c>
      <c r="AB2" s="160" t="s">
        <v>23</v>
      </c>
      <c r="AC2" s="160" t="s">
        <v>29</v>
      </c>
      <c r="AD2" s="162" t="s">
        <v>30</v>
      </c>
      <c r="AE2" s="42"/>
      <c r="AF2" s="138" t="s">
        <v>22</v>
      </c>
      <c r="AG2" s="160" t="s">
        <v>28</v>
      </c>
      <c r="AH2" s="161" t="s">
        <v>30</v>
      </c>
      <c r="AI2" s="160" t="s">
        <v>23</v>
      </c>
      <c r="AJ2" s="160" t="s">
        <v>29</v>
      </c>
      <c r="AK2" s="162" t="s">
        <v>30</v>
      </c>
      <c r="AL2" s="42"/>
      <c r="AM2" s="106" t="s">
        <v>22</v>
      </c>
      <c r="AN2" s="35" t="s">
        <v>28</v>
      </c>
      <c r="AO2" s="124" t="s">
        <v>30</v>
      </c>
      <c r="AP2" s="35" t="s">
        <v>23</v>
      </c>
      <c r="AQ2" s="35" t="s">
        <v>29</v>
      </c>
      <c r="AR2" s="125" t="s">
        <v>30</v>
      </c>
      <c r="AS2" s="42"/>
      <c r="AT2" s="106" t="s">
        <v>22</v>
      </c>
      <c r="AU2" s="35" t="s">
        <v>28</v>
      </c>
      <c r="AV2" s="124" t="s">
        <v>30</v>
      </c>
      <c r="AW2" s="35" t="s">
        <v>23</v>
      </c>
      <c r="AX2" s="35" t="s">
        <v>29</v>
      </c>
      <c r="AY2" s="125" t="s">
        <v>30</v>
      </c>
      <c r="AZ2" s="42"/>
      <c r="BA2" s="106" t="s">
        <v>22</v>
      </c>
      <c r="BB2" s="35" t="s">
        <v>28</v>
      </c>
      <c r="BC2" s="124" t="s">
        <v>30</v>
      </c>
      <c r="BD2" s="35" t="s">
        <v>23</v>
      </c>
      <c r="BE2" s="35" t="s">
        <v>29</v>
      </c>
      <c r="BF2" s="125" t="s">
        <v>30</v>
      </c>
      <c r="BG2" s="42"/>
      <c r="BH2" s="106" t="s">
        <v>22</v>
      </c>
      <c r="BI2" s="35" t="s">
        <v>28</v>
      </c>
      <c r="BJ2" s="124" t="s">
        <v>30</v>
      </c>
      <c r="BK2" s="35" t="s">
        <v>23</v>
      </c>
      <c r="BL2" s="35" t="s">
        <v>29</v>
      </c>
      <c r="BM2" s="125" t="s">
        <v>30</v>
      </c>
      <c r="BN2" s="42"/>
      <c r="BO2" s="373"/>
    </row>
    <row r="3" spans="1:68" ht="18.600000000000001" customHeight="1" thickBot="1" x14ac:dyDescent="0.3">
      <c r="A3" s="394" t="s">
        <v>0</v>
      </c>
      <c r="B3" s="395"/>
      <c r="C3" s="85">
        <f>$C$42+$C$36+$C$25+$C$18+$C$15+$C$4</f>
        <v>131328.34</v>
      </c>
      <c r="D3" s="87">
        <f>$D$42+$D$36+$D$25+$D$18+$D$15+$D$4</f>
        <v>15311</v>
      </c>
      <c r="E3" s="86">
        <f t="shared" ref="E3" si="0">SUM(IFERROR((C3-D3)/C3,))</f>
        <v>0.88341434910393291</v>
      </c>
      <c r="F3" s="85">
        <f>$F$42+$F$36+$F$25+$F$18+$F$15+$F$4</f>
        <v>71523.080000000016</v>
      </c>
      <c r="G3" s="85">
        <f>$G$42+$G$36+$G$25+$G$18+$G$15+$G$4</f>
        <v>17005.718333333334</v>
      </c>
      <c r="H3" s="95">
        <f t="shared" ref="H3" si="1">SUM(IFERROR((F3-G3)/F3,))</f>
        <v>0.76223453557462384</v>
      </c>
      <c r="I3" s="386"/>
      <c r="J3" s="42"/>
      <c r="K3" s="85">
        <f t="shared" ref="K3:P3" si="2">K45</f>
        <v>86792.040000000008</v>
      </c>
      <c r="L3" s="87">
        <f t="shared" si="2"/>
        <v>7232</v>
      </c>
      <c r="M3" s="123">
        <f t="shared" si="2"/>
        <v>0.91667438626860254</v>
      </c>
      <c r="N3" s="87">
        <f t="shared" si="2"/>
        <v>12054.45</v>
      </c>
      <c r="O3" s="87">
        <f t="shared" si="2"/>
        <v>1004.5375</v>
      </c>
      <c r="P3" s="163">
        <f t="shared" si="2"/>
        <v>0.91666666666666663</v>
      </c>
      <c r="Q3" s="88"/>
      <c r="R3" s="85">
        <f t="shared" ref="R3:AD3" si="3">R45</f>
        <v>1607.26</v>
      </c>
      <c r="S3" s="87">
        <f t="shared" si="3"/>
        <v>1650</v>
      </c>
      <c r="T3" s="123">
        <f t="shared" si="3"/>
        <v>-2.6591839528141065E-2</v>
      </c>
      <c r="U3" s="87">
        <f t="shared" si="3"/>
        <v>59468.630000000012</v>
      </c>
      <c r="V3" s="87">
        <f t="shared" si="3"/>
        <v>16001.180833333334</v>
      </c>
      <c r="W3" s="163">
        <f t="shared" si="3"/>
        <v>0.7309307304820486</v>
      </c>
      <c r="X3" s="88">
        <f t="shared" si="3"/>
        <v>0</v>
      </c>
      <c r="Y3" s="85">
        <f t="shared" si="3"/>
        <v>42929.04</v>
      </c>
      <c r="Z3" s="87">
        <f t="shared" si="3"/>
        <v>6429</v>
      </c>
      <c r="AA3" s="123">
        <f t="shared" si="3"/>
        <v>0.85024123530365459</v>
      </c>
      <c r="AB3" s="87">
        <f t="shared" si="3"/>
        <v>0</v>
      </c>
      <c r="AC3" s="87">
        <f t="shared" si="3"/>
        <v>0</v>
      </c>
      <c r="AD3" s="163">
        <f t="shared" si="3"/>
        <v>0</v>
      </c>
      <c r="AE3" s="88"/>
      <c r="AF3" s="85">
        <f t="shared" ref="AF3:BF3" si="4">AF45</f>
        <v>0</v>
      </c>
      <c r="AG3" s="87">
        <f t="shared" si="4"/>
        <v>0</v>
      </c>
      <c r="AH3" s="123">
        <f t="shared" si="4"/>
        <v>0</v>
      </c>
      <c r="AI3" s="87">
        <f t="shared" si="4"/>
        <v>0</v>
      </c>
      <c r="AJ3" s="87">
        <f t="shared" si="4"/>
        <v>0</v>
      </c>
      <c r="AK3" s="163">
        <f t="shared" si="4"/>
        <v>0</v>
      </c>
      <c r="AL3" s="88">
        <f t="shared" si="4"/>
        <v>0</v>
      </c>
      <c r="AM3" s="85">
        <f t="shared" si="4"/>
        <v>0</v>
      </c>
      <c r="AN3" s="87">
        <f t="shared" si="4"/>
        <v>0</v>
      </c>
      <c r="AO3" s="123">
        <f t="shared" si="4"/>
        <v>0</v>
      </c>
      <c r="AP3" s="87">
        <f t="shared" si="4"/>
        <v>0</v>
      </c>
      <c r="AQ3" s="87">
        <f t="shared" si="4"/>
        <v>0</v>
      </c>
      <c r="AR3" s="163">
        <f t="shared" si="4"/>
        <v>0</v>
      </c>
      <c r="AS3" s="88">
        <f t="shared" si="4"/>
        <v>0</v>
      </c>
      <c r="AT3" s="85">
        <f t="shared" si="4"/>
        <v>0</v>
      </c>
      <c r="AU3" s="87">
        <f t="shared" si="4"/>
        <v>0</v>
      </c>
      <c r="AV3" s="123">
        <f t="shared" si="4"/>
        <v>0</v>
      </c>
      <c r="AW3" s="87">
        <f t="shared" si="4"/>
        <v>0</v>
      </c>
      <c r="AX3" s="87">
        <f t="shared" si="4"/>
        <v>0</v>
      </c>
      <c r="AY3" s="163">
        <f t="shared" si="4"/>
        <v>0</v>
      </c>
      <c r="AZ3" s="88">
        <f t="shared" si="4"/>
        <v>0</v>
      </c>
      <c r="BA3" s="85">
        <f t="shared" si="4"/>
        <v>0</v>
      </c>
      <c r="BB3" s="87">
        <f t="shared" si="4"/>
        <v>0</v>
      </c>
      <c r="BC3" s="123">
        <f t="shared" si="4"/>
        <v>0</v>
      </c>
      <c r="BD3" s="87">
        <f t="shared" si="4"/>
        <v>0</v>
      </c>
      <c r="BE3" s="87">
        <f t="shared" si="4"/>
        <v>0</v>
      </c>
      <c r="BF3" s="163">
        <f t="shared" si="4"/>
        <v>0</v>
      </c>
      <c r="BG3" s="42"/>
      <c r="BH3" s="85">
        <f t="shared" ref="BH3:BM3" si="5">BH45</f>
        <v>0</v>
      </c>
      <c r="BI3" s="87">
        <f t="shared" si="5"/>
        <v>0</v>
      </c>
      <c r="BJ3" s="123">
        <f t="shared" si="5"/>
        <v>0</v>
      </c>
      <c r="BK3" s="87">
        <f t="shared" si="5"/>
        <v>0</v>
      </c>
      <c r="BL3" s="87">
        <f t="shared" si="5"/>
        <v>0</v>
      </c>
      <c r="BM3" s="163">
        <f t="shared" si="5"/>
        <v>0</v>
      </c>
      <c r="BN3" s="42"/>
      <c r="BO3" s="143"/>
    </row>
    <row r="4" spans="1:68" ht="15" customHeight="1" thickBot="1" x14ac:dyDescent="0.3">
      <c r="A4" s="151">
        <v>1</v>
      </c>
      <c r="B4" s="152" t="s">
        <v>1</v>
      </c>
      <c r="C4" s="144">
        <f>SUM('P4F Budget Recon'!$C$6:$C$14)</f>
        <v>64290.400000000001</v>
      </c>
      <c r="D4" s="173">
        <f>SUM('P4F Budget Recon'!$D$6:$D$14)</f>
        <v>7232</v>
      </c>
      <c r="E4" s="145">
        <f>SUM(IFERROR((C4-D4)/C4,))</f>
        <v>0.88751042146261339</v>
      </c>
      <c r="F4" s="144">
        <f>SUM(F6:F14)</f>
        <v>59468.62000000001</v>
      </c>
      <c r="G4" s="144">
        <f>SUM(G6:G14)</f>
        <v>4955.7183333333332</v>
      </c>
      <c r="H4" s="146">
        <f>SUM(IFERROR((F4-G4)/F4,))</f>
        <v>0.91666666666666674</v>
      </c>
      <c r="I4" s="387"/>
      <c r="J4" s="78"/>
      <c r="K4" s="144">
        <f>SUM('P4F Budget Recon'!K6:K14)</f>
        <v>64290.400000000001</v>
      </c>
      <c r="L4" s="173">
        <f>SUM(L6:L14)</f>
        <v>7232</v>
      </c>
      <c r="M4" s="145">
        <f>SUM(IFERROR((K4-L4)/K4,))</f>
        <v>0.88751042146261339</v>
      </c>
      <c r="N4" s="144">
        <f>SUM('P4F Budget Recon'!N6:N14)</f>
        <v>12054.45</v>
      </c>
      <c r="O4" s="144">
        <f>SUM('P4F Budget Recon'!O6:O14)</f>
        <v>1004.5375</v>
      </c>
      <c r="P4" s="146">
        <f>SUM(IFERROR((N4-O4)/N4,))</f>
        <v>0.91666666666666663</v>
      </c>
      <c r="Q4" s="78"/>
      <c r="R4" s="144">
        <f>SUM('P4F Budget Recon'!R6:R14)</f>
        <v>0</v>
      </c>
      <c r="S4" s="173">
        <f>SUM('P4F Budget Recon'!S6:S14)</f>
        <v>0</v>
      </c>
      <c r="T4" s="145">
        <f>SUM(IFERROR((R4-S4)/R4,))</f>
        <v>0</v>
      </c>
      <c r="U4" s="144">
        <f>SUM('P4F Budget Recon'!U6:U14)</f>
        <v>47414.170000000013</v>
      </c>
      <c r="V4" s="144">
        <f>SUM('P4F Budget Recon'!V6:V14)</f>
        <v>3951.1808333333338</v>
      </c>
      <c r="W4" s="145">
        <f>SUM(IFERROR((U4-V4)/U4,))</f>
        <v>0.91666666666666674</v>
      </c>
      <c r="X4" s="156"/>
      <c r="Y4" s="144">
        <f>SUM('P4F Budget Recon'!Y6:Y14)</f>
        <v>0</v>
      </c>
      <c r="Z4" s="173">
        <f>SUM('P4F Budget Recon'!Z6:Z14)</f>
        <v>0</v>
      </c>
      <c r="AA4" s="145">
        <f>SUM(IFERROR((Y4-Z4)/Y4,))</f>
        <v>0</v>
      </c>
      <c r="AB4" s="144">
        <f>SUM('P4F Budget Recon'!AB6:AB14)</f>
        <v>0</v>
      </c>
      <c r="AC4" s="144">
        <f>SUM('P4F Budget Recon'!AC6:AC14)</f>
        <v>0</v>
      </c>
      <c r="AD4" s="145">
        <f>SUM(IFERROR((AB4-AC4)/AB4,))</f>
        <v>0</v>
      </c>
      <c r="AE4" s="156"/>
      <c r="AF4" s="144">
        <f>SUM('P4F Budget Recon'!AF6:AF14)</f>
        <v>0</v>
      </c>
      <c r="AG4" s="173">
        <f>SUM('P4F Budget Recon'!AG6:AG14)</f>
        <v>0</v>
      </c>
      <c r="AH4" s="145">
        <f>SUM(IFERROR((AF4-AG4)/AF4,))</f>
        <v>0</v>
      </c>
      <c r="AI4" s="144">
        <f>SUM('P4F Budget Recon'!AI6:AI14)</f>
        <v>0</v>
      </c>
      <c r="AJ4" s="144">
        <f>SUM('P4F Budget Recon'!AJ6:AJ14)</f>
        <v>0</v>
      </c>
      <c r="AK4" s="146">
        <f>SUM(IFERROR((AI4-AJ4)/AI4,))</f>
        <v>0</v>
      </c>
      <c r="AL4" s="78"/>
      <c r="AM4" s="144">
        <f>SUM('P4F Budget Recon'!AM6:AM14)</f>
        <v>0</v>
      </c>
      <c r="AN4" s="173">
        <f>SUM('P4F Budget Recon'!AN6:AN14)</f>
        <v>0</v>
      </c>
      <c r="AO4" s="145">
        <f>SUM(IFERROR((AM4-AN4)/AM4,))</f>
        <v>0</v>
      </c>
      <c r="AP4" s="144">
        <f>SUM('P4F Budget Recon'!AP6:AP14)</f>
        <v>0</v>
      </c>
      <c r="AQ4" s="144">
        <f>SUM('P4F Budget Recon'!AQ6:AQ14)</f>
        <v>0</v>
      </c>
      <c r="AR4" s="146">
        <f>SUM(IFERROR((AP4-AQ4)/AP4,))</f>
        <v>0</v>
      </c>
      <c r="AS4" s="78"/>
      <c r="AT4" s="144">
        <f>SUM('P4F Budget Recon'!AT6:AT14)</f>
        <v>0</v>
      </c>
      <c r="AU4" s="173">
        <f>SUM('P4F Budget Recon'!AU6:AU14)</f>
        <v>0</v>
      </c>
      <c r="AV4" s="145">
        <f>SUM(IFERROR((AT4-AU4)/AT4,))</f>
        <v>0</v>
      </c>
      <c r="AW4" s="144">
        <f>SUM('P4F Budget Recon'!AW6:AW14)</f>
        <v>0</v>
      </c>
      <c r="AX4" s="144">
        <f>SUM('P4F Budget Recon'!AX6:AX14)</f>
        <v>0</v>
      </c>
      <c r="AY4" s="145">
        <f>SUM(IFERROR((AW4-AX4)/AW4,))</f>
        <v>0</v>
      </c>
      <c r="AZ4" s="157"/>
      <c r="BA4" s="144">
        <f>SUM('P4F Budget Recon'!BA6:BA14)</f>
        <v>0</v>
      </c>
      <c r="BB4" s="173">
        <f>SUM('P4F Budget Recon'!BB6:BB14)</f>
        <v>0</v>
      </c>
      <c r="BC4" s="145">
        <f>SUM(IFERROR((BA4-BB4)/BA4,))</f>
        <v>0</v>
      </c>
      <c r="BD4" s="144">
        <f>SUM('P4F Budget Recon'!BD6:BD14)</f>
        <v>0</v>
      </c>
      <c r="BE4" s="144">
        <f>SUM('P4F Budget Recon'!BE6:BE14)</f>
        <v>0</v>
      </c>
      <c r="BF4" s="146">
        <f>SUM(IFERROR((BD4-BE4)/BD4,))</f>
        <v>0</v>
      </c>
      <c r="BG4" s="78"/>
      <c r="BH4" s="144">
        <f>SUM('P4F Budget Recon'!BH6:BH14)</f>
        <v>0</v>
      </c>
      <c r="BI4" s="173">
        <f>SUM('P4F Budget Recon'!BI6:BI14)</f>
        <v>0</v>
      </c>
      <c r="BJ4" s="145">
        <f>SUM(IFERROR((BH4-BI4)/BH4,))</f>
        <v>0</v>
      </c>
      <c r="BK4" s="144">
        <f>SUM('P4F Budget Recon'!BK6:BK14)</f>
        <v>0</v>
      </c>
      <c r="BL4" s="144">
        <f>SUM('P4F Budget Recon'!BL6:BL14)</f>
        <v>0</v>
      </c>
      <c r="BM4" s="146">
        <f>SUM(IFERROR((BK4-BL4)/BK4,))</f>
        <v>0</v>
      </c>
      <c r="BN4" s="62"/>
      <c r="BO4" s="63"/>
    </row>
    <row r="5" spans="1:68" s="69" customFormat="1" ht="15.6" hidden="1" customHeight="1" x14ac:dyDescent="0.25">
      <c r="A5" s="147"/>
      <c r="B5" s="148"/>
      <c r="C5" s="149" t="e">
        <f>#REF!*#REF!</f>
        <v>#REF!</v>
      </c>
      <c r="D5" s="153" t="e">
        <f>#REF!*#REF!</f>
        <v>#REF!</v>
      </c>
      <c r="E5" s="150" t="e">
        <f>SUM((C5-D5)/C5)</f>
        <v>#REF!</v>
      </c>
      <c r="F5" s="149" t="e">
        <f>#REF!*#REF!</f>
        <v>#REF!</v>
      </c>
      <c r="G5" s="149" t="e">
        <f>#REF!*#REF!</f>
        <v>#REF!</v>
      </c>
      <c r="H5" s="150" t="e">
        <f>SUM((F5-G5)/F5)</f>
        <v>#REF!</v>
      </c>
      <c r="I5" s="307"/>
      <c r="J5" s="66"/>
      <c r="K5" s="149" t="e">
        <f>#REF!*#REF!</f>
        <v>#REF!</v>
      </c>
      <c r="L5" s="153"/>
      <c r="M5" s="154" t="e">
        <f>SUM((K5-L5)/K5)</f>
        <v>#REF!</v>
      </c>
      <c r="N5" s="153"/>
      <c r="O5" s="155" t="e">
        <f>#REF!*#REF!</f>
        <v>#REF!</v>
      </c>
      <c r="P5" s="154" t="e">
        <f>SUM((N5-O5)/N5)</f>
        <v>#REF!</v>
      </c>
      <c r="Q5" s="43"/>
      <c r="R5" s="149" t="e">
        <f>#REF!*#REF!</f>
        <v>#REF!</v>
      </c>
      <c r="S5" s="153"/>
      <c r="T5" s="154" t="e">
        <f>SUM((R5-S5)/R5)</f>
        <v>#REF!</v>
      </c>
      <c r="U5" s="153"/>
      <c r="V5" s="155" t="e">
        <f>#REF!*#REF!</f>
        <v>#REF!</v>
      </c>
      <c r="W5" s="154" t="e">
        <f>SUM((U5-V5)/U5)</f>
        <v>#REF!</v>
      </c>
      <c r="X5" s="66"/>
      <c r="Y5" s="149" t="e">
        <f>#REF!*#REF!</f>
        <v>#REF!</v>
      </c>
      <c r="Z5" s="153"/>
      <c r="AA5" s="154" t="e">
        <f>SUM((Y5-Z5)/Y5)</f>
        <v>#REF!</v>
      </c>
      <c r="AB5" s="153"/>
      <c r="AC5" s="155" t="e">
        <f>#REF!*#REF!</f>
        <v>#REF!</v>
      </c>
      <c r="AD5" s="154" t="e">
        <f>SUM((AB5-AC5)/AB5)</f>
        <v>#REF!</v>
      </c>
      <c r="AE5" s="66"/>
      <c r="AF5" s="149" t="e">
        <f>#REF!*#REF!</f>
        <v>#REF!</v>
      </c>
      <c r="AG5" s="153"/>
      <c r="AH5" s="154" t="e">
        <f>SUM((AF5-AG5)/AF5)</f>
        <v>#REF!</v>
      </c>
      <c r="AI5" s="153"/>
      <c r="AJ5" s="155" t="e">
        <f>#REF!*#REF!</f>
        <v>#REF!</v>
      </c>
      <c r="AK5" s="154" t="e">
        <f>SUM((AI5-AJ5)/AI5)</f>
        <v>#REF!</v>
      </c>
      <c r="AL5" s="66"/>
      <c r="AM5" s="149" t="e">
        <f>#REF!*#REF!</f>
        <v>#REF!</v>
      </c>
      <c r="AN5" s="153"/>
      <c r="AO5" s="154" t="e">
        <f>SUM((AM5-AN5)/AM5)</f>
        <v>#REF!</v>
      </c>
      <c r="AP5" s="153"/>
      <c r="AQ5" s="155" t="e">
        <f>#REF!*#REF!</f>
        <v>#REF!</v>
      </c>
      <c r="AR5" s="154" t="e">
        <f>SUM((AP5-AQ5)/AP5)</f>
        <v>#REF!</v>
      </c>
      <c r="AS5" s="66"/>
      <c r="AT5" s="149" t="e">
        <f>#REF!*#REF!</f>
        <v>#REF!</v>
      </c>
      <c r="AU5" s="153"/>
      <c r="AV5" s="154" t="e">
        <f>SUM((AT5-AU5)/AT5)</f>
        <v>#REF!</v>
      </c>
      <c r="AW5" s="153"/>
      <c r="AX5" s="155" t="e">
        <f>#REF!*#REF!</f>
        <v>#REF!</v>
      </c>
      <c r="AY5" s="154" t="e">
        <f>SUM((AW5-AX5)/AW5)</f>
        <v>#REF!</v>
      </c>
      <c r="AZ5" s="66"/>
      <c r="BA5" s="158" t="e">
        <f>#REF!*#REF!</f>
        <v>#REF!</v>
      </c>
      <c r="BB5" s="153"/>
      <c r="BC5" s="159" t="e">
        <f>SUM((BA5-BB5)/BA5)</f>
        <v>#REF!</v>
      </c>
      <c r="BD5" s="155"/>
      <c r="BE5" s="155" t="e">
        <f>#REF!*#REF!</f>
        <v>#REF!</v>
      </c>
      <c r="BF5" s="159" t="e">
        <f>SUM((BD5-BE5)/BD5)</f>
        <v>#REF!</v>
      </c>
      <c r="BG5" s="66"/>
      <c r="BH5" s="158" t="e">
        <f>#REF!*#REF!</f>
        <v>#REF!</v>
      </c>
      <c r="BI5" s="153"/>
      <c r="BJ5" s="159" t="e">
        <f>SUM((BH5-BI5)/BH5)</f>
        <v>#REF!</v>
      </c>
      <c r="BK5" s="155"/>
      <c r="BL5" s="155" t="e">
        <f>#REF!*#REF!</f>
        <v>#REF!</v>
      </c>
      <c r="BM5" s="159" t="e">
        <f>SUM((BK5-BL5)/BK5)</f>
        <v>#REF!</v>
      </c>
      <c r="BN5" s="66"/>
      <c r="BO5" s="67"/>
      <c r="BP5" s="68"/>
    </row>
    <row r="6" spans="1:68" x14ac:dyDescent="0.25">
      <c r="A6" s="128">
        <v>1.2</v>
      </c>
      <c r="B6" s="104" t="s">
        <v>143</v>
      </c>
      <c r="C6" s="80">
        <f>K6+R6+Y6+AF6+AM6+AT6+BA6+BH6</f>
        <v>64290.400000000001</v>
      </c>
      <c r="D6" s="82">
        <f>L6+S6+Z6+AG6+AN6+AU6+BB6+BI6</f>
        <v>7232</v>
      </c>
      <c r="E6" s="81">
        <f>SUM(IFERROR((C6-D6)/C6,))</f>
        <v>0.88751042146261339</v>
      </c>
      <c r="F6" s="80">
        <f>N6+U6+AB6+AI6+AP6+AW6+BD6+BK6</f>
        <v>0</v>
      </c>
      <c r="G6" s="80">
        <f>O6+V6+AC6+AJ6+AQ6+AX6+BE6+BL6</f>
        <v>0</v>
      </c>
      <c r="H6" s="81">
        <f>SUM(IFERROR((F6-G6)/F6,))</f>
        <v>0</v>
      </c>
      <c r="I6" s="308" t="s">
        <v>121</v>
      </c>
      <c r="J6" s="44"/>
      <c r="K6" s="299">
        <v>64290.400000000001</v>
      </c>
      <c r="L6" s="82">
        <f>SUMIFS('P4F Invoice Recon'!$U$37:$U$63,'P4F Invoice Recon'!$V$37:$V$63,'P4F Budget Recon'!$B6,'P4F Invoice Recon'!$F$37:$F$63,1)</f>
        <v>7232</v>
      </c>
      <c r="M6" s="122">
        <f>SUM(IFERROR((K6-L6)/K6,))</f>
        <v>0.88751042146261339</v>
      </c>
      <c r="N6" s="300">
        <v>0</v>
      </c>
      <c r="O6" s="301"/>
      <c r="P6" s="122">
        <f>SUM(IFERROR((N6-O6)/N6,))</f>
        <v>0</v>
      </c>
      <c r="Q6" s="83"/>
      <c r="R6" s="299"/>
      <c r="S6" s="82">
        <f>SUMIFS('P4F Invoice Recon'!$U$37:$U$63,'P4F Invoice Recon'!$V$37:$V$63,'P4F Budget Recon'!$B6,'P4F Invoice Recon'!$F$37:$F$63,2)</f>
        <v>0</v>
      </c>
      <c r="T6" s="122">
        <f>SUM(IFERROR((R6-S6)/R6,))</f>
        <v>0</v>
      </c>
      <c r="U6" s="300"/>
      <c r="V6" s="4"/>
      <c r="W6" s="122">
        <f>SUM(IFERROR((U6-V6)/U6,))</f>
        <v>0</v>
      </c>
      <c r="X6" s="44"/>
      <c r="Y6" s="80"/>
      <c r="Z6" s="82">
        <f>SUMIFS('P4F Invoice Recon'!$U$37:$U$63,'P4F Invoice Recon'!$V$37:$V$63,'P4F Budget Recon'!$B6,'P4F Invoice Recon'!$F$37:$F$63,3)</f>
        <v>0</v>
      </c>
      <c r="AA6" s="122">
        <f>SUM(IFERROR((Y6-Z6)/Y6,))</f>
        <v>0</v>
      </c>
      <c r="AB6" s="82"/>
      <c r="AC6" s="4"/>
      <c r="AD6" s="122">
        <f>SUM(IFERROR((AB6-AC6)/AB6,))</f>
        <v>0</v>
      </c>
      <c r="AE6" s="44"/>
      <c r="AF6" s="80"/>
      <c r="AG6" s="82">
        <f>SUMIFS('P4F Invoice Recon'!$U$37:$U$63,'P4F Invoice Recon'!$V$37:$V$63,'P4F Budget Recon'!$B6,'P4F Invoice Recon'!$F$37:$F$63,4)</f>
        <v>0</v>
      </c>
      <c r="AH6" s="122">
        <f>SUM(IFERROR((AF6-AG6)/AF6,))</f>
        <v>0</v>
      </c>
      <c r="AI6" s="82"/>
      <c r="AJ6" s="41"/>
      <c r="AK6" s="122">
        <f>SUM(IFERROR((AI6-AJ6)/AI6,))</f>
        <v>0</v>
      </c>
      <c r="AL6" s="44"/>
      <c r="AM6" s="80"/>
      <c r="AN6" s="82">
        <f>SUMIFS('P4F Invoice Recon'!$U$37:$U$63,'P4F Invoice Recon'!$V$37:$V$63,'P4F Budget Recon'!$B6,'P4F Invoice Recon'!$F$37:$F$63,5)</f>
        <v>0</v>
      </c>
      <c r="AO6" s="122">
        <f>SUM(IFERROR((AM6-AN6)/AM6,))</f>
        <v>0</v>
      </c>
      <c r="AP6" s="82"/>
      <c r="AQ6" s="41"/>
      <c r="AR6" s="122">
        <f>SUM(IFERROR((AP6-AQ6)/AP6,))</f>
        <v>0</v>
      </c>
      <c r="AS6" s="44"/>
      <c r="AT6" s="80"/>
      <c r="AU6" s="82">
        <f>SUMIFS('P4F Invoice Recon'!$U$37:$U$63,'P4F Invoice Recon'!$V$37:$V$63,'P4F Budget Recon'!$B6,'P4F Invoice Recon'!$F$37:$F$63,6)</f>
        <v>0</v>
      </c>
      <c r="AV6" s="122">
        <f>SUM(IFERROR((AT6-AU6)/AT6,))</f>
        <v>0</v>
      </c>
      <c r="AW6" s="82"/>
      <c r="AX6" s="41"/>
      <c r="AY6" s="122">
        <f>SUM(IFERROR((AW6-AX6)/AW6,))</f>
        <v>0</v>
      </c>
      <c r="AZ6" s="44"/>
      <c r="BA6" s="37"/>
      <c r="BB6" s="82">
        <f>SUMIFS('P4F Invoice Recon'!$U$37:$U$63,'P4F Invoice Recon'!$V$37:$V$63,'P4F Budget Recon'!$B6,'P4F Invoice Recon'!$F$37:$F$63,7)</f>
        <v>0</v>
      </c>
      <c r="BC6" s="120">
        <f>SUM(IFERROR((BA6-BB6)/BA6,))</f>
        <v>0</v>
      </c>
      <c r="BD6" s="4"/>
      <c r="BE6" s="41"/>
      <c r="BF6" s="120">
        <f>SUM(IFERROR((BD6-BE6)/BD6,))</f>
        <v>0</v>
      </c>
      <c r="BG6" s="44"/>
      <c r="BH6" s="37"/>
      <c r="BI6" s="82">
        <f>SUMIFS('P4F Invoice Recon'!$U$37:$U$63,'P4F Invoice Recon'!$V$37:$V$63,'P4F Budget Recon'!$B6,'P4F Invoice Recon'!$F$37:$F$63,8)</f>
        <v>0</v>
      </c>
      <c r="BJ6" s="120">
        <f>SUM(IFERROR((BH6-BI6)/BH6,))</f>
        <v>0</v>
      </c>
      <c r="BK6" s="4"/>
      <c r="BL6" s="41"/>
      <c r="BM6" s="120">
        <f>SUM(IFERROR((BK6-BL6)/BK6,))</f>
        <v>0</v>
      </c>
      <c r="BN6" s="44"/>
      <c r="BO6" s="38"/>
    </row>
    <row r="7" spans="1:68" ht="26.4" x14ac:dyDescent="0.25">
      <c r="A7" s="128">
        <v>1.1000000000000001</v>
      </c>
      <c r="B7" s="104" t="s">
        <v>144</v>
      </c>
      <c r="C7" s="80">
        <f t="shared" ref="C7:C13" si="6">K7+R7+Y7+AF7+AM7+AT7+BA7+BH7</f>
        <v>0</v>
      </c>
      <c r="D7" s="82">
        <f t="shared" ref="D7:D13" si="7">L7+S7+Z7+AG7+AN7+AU7+BB7+BI7</f>
        <v>0</v>
      </c>
      <c r="E7" s="81">
        <f t="shared" ref="E7:E13" si="8">SUM(IFERROR((C7-D7)/C7,))</f>
        <v>0</v>
      </c>
      <c r="F7" s="80">
        <f t="shared" ref="F7:F13" si="9">N7+U7+AB7+AI7+AP7+AW7+BD7+BK7</f>
        <v>12054.45</v>
      </c>
      <c r="G7" s="80">
        <f t="shared" ref="G7:G13" si="10">O7+V7+AC7+AJ7+AQ7+AX7+BE7+BL7</f>
        <v>1004.5375</v>
      </c>
      <c r="H7" s="81">
        <f t="shared" ref="H7:H13" si="11">SUM(IFERROR((F7-G7)/F7,))</f>
        <v>0.91666666666666663</v>
      </c>
      <c r="I7" s="309" t="s">
        <v>120</v>
      </c>
      <c r="J7" s="44"/>
      <c r="K7" s="299">
        <v>0</v>
      </c>
      <c r="L7" s="82">
        <f>SUMIFS('P4F Invoice Recon'!$U$37:$U$63,'P4F Invoice Recon'!$V$37:$V$63,'P4F Budget Recon'!$B7,'P4F Invoice Recon'!$F$37:$F$63,1)</f>
        <v>0</v>
      </c>
      <c r="M7" s="122">
        <f t="shared" ref="M7:M13" si="12">SUM(IFERROR((K7-L7)/K7,))</f>
        <v>0</v>
      </c>
      <c r="N7" s="300">
        <v>12054.45</v>
      </c>
      <c r="O7" s="301">
        <f>N7/12</f>
        <v>1004.5375</v>
      </c>
      <c r="P7" s="122">
        <f t="shared" ref="P7:P13" si="13">SUM(IFERROR((N7-O7)/N7,))</f>
        <v>0.91666666666666663</v>
      </c>
      <c r="Q7" s="83"/>
      <c r="R7" s="299"/>
      <c r="S7" s="82">
        <f>SUMIFS('P4F Invoice Recon'!$U$37:$U$63,'P4F Invoice Recon'!$V$37:$V$63,'P4F Budget Recon'!$B7,'P4F Invoice Recon'!$F$37:$F$63,2)</f>
        <v>0</v>
      </c>
      <c r="T7" s="122">
        <f t="shared" ref="T7:T13" si="14">SUM(IFERROR((R7-S7)/R7,))</f>
        <v>0</v>
      </c>
      <c r="U7" s="300"/>
      <c r="V7" s="4"/>
      <c r="W7" s="122">
        <f t="shared" ref="W7:W13" si="15">SUM(IFERROR((U7-V7)/U7,))</f>
        <v>0</v>
      </c>
      <c r="X7" s="44"/>
      <c r="Y7" s="80"/>
      <c r="Z7" s="82">
        <f>SUMIFS('P4F Invoice Recon'!$U$37:$U$63,'P4F Invoice Recon'!$V$37:$V$63,'P4F Budget Recon'!$B7,'P4F Invoice Recon'!$F$37:$F$63,3)</f>
        <v>0</v>
      </c>
      <c r="AA7" s="122">
        <f t="shared" ref="AA7:AA13" si="16">SUM(IFERROR((Y7-Z7)/Y7,))</f>
        <v>0</v>
      </c>
      <c r="AB7" s="82"/>
      <c r="AC7" s="4"/>
      <c r="AD7" s="122">
        <f t="shared" ref="AD7:AD13" si="17">SUM(IFERROR((AB7-AC7)/AB7,))</f>
        <v>0</v>
      </c>
      <c r="AE7" s="44"/>
      <c r="AF7" s="80"/>
      <c r="AG7" s="82">
        <f>SUMIFS('P4F Invoice Recon'!$U$37:$U$63,'P4F Invoice Recon'!$V$37:$V$63,'P4F Budget Recon'!$B7,'P4F Invoice Recon'!$F$37:$F$63,4)</f>
        <v>0</v>
      </c>
      <c r="AH7" s="122">
        <f t="shared" ref="AH7:AH13" si="18">SUM(IFERROR((AF7-AG7)/AF7,))</f>
        <v>0</v>
      </c>
      <c r="AI7" s="82"/>
      <c r="AJ7" s="41"/>
      <c r="AK7" s="122">
        <f t="shared" ref="AK7:AK13" si="19">SUM(IFERROR((AI7-AJ7)/AI7,))</f>
        <v>0</v>
      </c>
      <c r="AL7" s="44"/>
      <c r="AM7" s="80"/>
      <c r="AN7" s="82">
        <f>SUMIFS('P4F Invoice Recon'!$U$37:$U$63,'P4F Invoice Recon'!$V$37:$V$63,'P4F Budget Recon'!$B7,'P4F Invoice Recon'!$F$37:$F$63,5)</f>
        <v>0</v>
      </c>
      <c r="AO7" s="122">
        <f t="shared" ref="AO7:AO13" si="20">SUM(IFERROR((AM7-AN7)/AM7,))</f>
        <v>0</v>
      </c>
      <c r="AP7" s="82"/>
      <c r="AQ7" s="41"/>
      <c r="AR7" s="122">
        <f t="shared" ref="AR7:AR13" si="21">SUM(IFERROR((AP7-AQ7)/AP7,))</f>
        <v>0</v>
      </c>
      <c r="AS7" s="44"/>
      <c r="AT7" s="80"/>
      <c r="AU7" s="82">
        <f>SUMIFS('P4F Invoice Recon'!$U$37:$U$63,'P4F Invoice Recon'!$V$37:$V$63,'P4F Budget Recon'!$B7,'P4F Invoice Recon'!$F$37:$F$63,6)</f>
        <v>0</v>
      </c>
      <c r="AV7" s="122">
        <f t="shared" ref="AV7:AV13" si="22">SUM(IFERROR((AT7-AU7)/AT7,))</f>
        <v>0</v>
      </c>
      <c r="AW7" s="82"/>
      <c r="AX7" s="41"/>
      <c r="AY7" s="122">
        <f t="shared" ref="AY7:AY13" si="23">SUM(IFERROR((AW7-AX7)/AW7,))</f>
        <v>0</v>
      </c>
      <c r="AZ7" s="44"/>
      <c r="BA7" s="37"/>
      <c r="BB7" s="82">
        <f>SUMIFS('P4F Invoice Recon'!$U$37:$U$63,'P4F Invoice Recon'!$V$37:$V$63,'P4F Budget Recon'!$B7,'P4F Invoice Recon'!$F$37:$F$63,7)</f>
        <v>0</v>
      </c>
      <c r="BC7" s="120">
        <f t="shared" ref="BC7:BC13" si="24">SUM(IFERROR((BA7-BB7)/BA7,))</f>
        <v>0</v>
      </c>
      <c r="BD7" s="4"/>
      <c r="BE7" s="41"/>
      <c r="BF7" s="120">
        <f t="shared" ref="BF7:BF13" si="25">SUM(IFERROR((BD7-BE7)/BD7,))</f>
        <v>0</v>
      </c>
      <c r="BG7" s="44"/>
      <c r="BH7" s="37"/>
      <c r="BI7" s="82">
        <f>SUMIFS('P4F Invoice Recon'!$U$37:$U$63,'P4F Invoice Recon'!$V$37:$V$63,'P4F Budget Recon'!$B7,'P4F Invoice Recon'!$F$37:$F$63,8)</f>
        <v>0</v>
      </c>
      <c r="BJ7" s="120">
        <f t="shared" ref="BJ7:BJ14" si="26">SUM(IFERROR((BH7-BI7)/BH7,))</f>
        <v>0</v>
      </c>
      <c r="BK7" s="4"/>
      <c r="BL7" s="41"/>
      <c r="BM7" s="120">
        <f t="shared" ref="BM7:BM14" si="27">SUM(IFERROR((BK7-BL7)/BK7,))</f>
        <v>0</v>
      </c>
      <c r="BN7" s="44"/>
      <c r="BO7" s="38"/>
    </row>
    <row r="8" spans="1:68" ht="26.4" x14ac:dyDescent="0.25">
      <c r="A8" s="128">
        <v>1.1000000000000001</v>
      </c>
      <c r="B8" s="104" t="s">
        <v>145</v>
      </c>
      <c r="C8" s="80">
        <f>K8+R8+Y8+AF8+AM8+AT8+BA8+BH8</f>
        <v>0</v>
      </c>
      <c r="D8" s="82">
        <f t="shared" si="7"/>
        <v>0</v>
      </c>
      <c r="E8" s="81">
        <f t="shared" si="8"/>
        <v>0</v>
      </c>
      <c r="F8" s="80">
        <f t="shared" si="9"/>
        <v>24108.9</v>
      </c>
      <c r="G8" s="80">
        <f t="shared" si="10"/>
        <v>2009.075</v>
      </c>
      <c r="H8" s="81">
        <f t="shared" si="11"/>
        <v>0.91666666666666663</v>
      </c>
      <c r="I8" s="309" t="s">
        <v>108</v>
      </c>
      <c r="J8" s="44"/>
      <c r="K8" s="299"/>
      <c r="L8" s="82">
        <f>SUMIFS('P4F Invoice Recon'!$U$37:$U$63,'P4F Invoice Recon'!$V$37:$V$63,'P4F Budget Recon'!$B8,'P4F Invoice Recon'!$F$37:$F$63,1)</f>
        <v>0</v>
      </c>
      <c r="M8" s="122">
        <f t="shared" si="12"/>
        <v>0</v>
      </c>
      <c r="N8" s="300"/>
      <c r="O8" s="301"/>
      <c r="P8" s="122">
        <f t="shared" si="13"/>
        <v>0</v>
      </c>
      <c r="Q8" s="83"/>
      <c r="R8" s="299">
        <v>0</v>
      </c>
      <c r="S8" s="82">
        <f>SUMIFS('P4F Invoice Recon'!$U$37:$U$63,'P4F Invoice Recon'!$V$37:$V$63,'P4F Budget Recon'!$B8,'P4F Invoice Recon'!$F$37:$F$63,2)</f>
        <v>0</v>
      </c>
      <c r="T8" s="122">
        <f t="shared" si="14"/>
        <v>0</v>
      </c>
      <c r="U8" s="300">
        <v>24108.9</v>
      </c>
      <c r="V8" s="4">
        <v>2009.075</v>
      </c>
      <c r="W8" s="122">
        <f t="shared" si="15"/>
        <v>0.91666666666666663</v>
      </c>
      <c r="X8" s="44"/>
      <c r="Y8" s="80"/>
      <c r="Z8" s="82">
        <f>SUMIFS('P4F Invoice Recon'!$U$37:$U$63,'P4F Invoice Recon'!$V$37:$V$63,'P4F Budget Recon'!$B8,'P4F Invoice Recon'!$F$37:$F$63,3)</f>
        <v>0</v>
      </c>
      <c r="AA8" s="122">
        <f t="shared" si="16"/>
        <v>0</v>
      </c>
      <c r="AB8" s="82"/>
      <c r="AC8" s="4"/>
      <c r="AD8" s="122">
        <f t="shared" si="17"/>
        <v>0</v>
      </c>
      <c r="AE8" s="44"/>
      <c r="AF8" s="80"/>
      <c r="AG8" s="82">
        <f>SUMIFS('P4F Invoice Recon'!$U$37:$U$63,'P4F Invoice Recon'!$V$37:$V$63,'P4F Budget Recon'!$B8,'P4F Invoice Recon'!$F$37:$F$63,4)</f>
        <v>0</v>
      </c>
      <c r="AH8" s="122">
        <f t="shared" si="18"/>
        <v>0</v>
      </c>
      <c r="AI8" s="82"/>
      <c r="AJ8" s="41"/>
      <c r="AK8" s="122">
        <f t="shared" si="19"/>
        <v>0</v>
      </c>
      <c r="AL8" s="44"/>
      <c r="AM8" s="80"/>
      <c r="AN8" s="82">
        <f>SUMIFS('P4F Invoice Recon'!$U$37:$U$63,'P4F Invoice Recon'!$V$37:$V$63,'P4F Budget Recon'!$B8,'P4F Invoice Recon'!$F$37:$F$63,5)</f>
        <v>0</v>
      </c>
      <c r="AO8" s="122">
        <f t="shared" si="20"/>
        <v>0</v>
      </c>
      <c r="AP8" s="82"/>
      <c r="AQ8" s="41"/>
      <c r="AR8" s="122">
        <f t="shared" si="21"/>
        <v>0</v>
      </c>
      <c r="AS8" s="44"/>
      <c r="AT8" s="80"/>
      <c r="AU8" s="82">
        <f>SUMIFS('P4F Invoice Recon'!$U$37:$U$63,'P4F Invoice Recon'!$V$37:$V$63,'P4F Budget Recon'!$B8,'P4F Invoice Recon'!$F$37:$F$63,6)</f>
        <v>0</v>
      </c>
      <c r="AV8" s="122">
        <f t="shared" si="22"/>
        <v>0</v>
      </c>
      <c r="AW8" s="82"/>
      <c r="AX8" s="41"/>
      <c r="AY8" s="122">
        <f t="shared" si="23"/>
        <v>0</v>
      </c>
      <c r="AZ8" s="44"/>
      <c r="BA8" s="37"/>
      <c r="BB8" s="82">
        <f>SUMIFS('P4F Invoice Recon'!$U$37:$U$63,'P4F Invoice Recon'!$V$37:$V$63,'P4F Budget Recon'!$B8,'P4F Invoice Recon'!$F$37:$F$63,7)</f>
        <v>0</v>
      </c>
      <c r="BC8" s="120">
        <f t="shared" si="24"/>
        <v>0</v>
      </c>
      <c r="BD8" s="4"/>
      <c r="BE8" s="41"/>
      <c r="BF8" s="120">
        <f t="shared" si="25"/>
        <v>0</v>
      </c>
      <c r="BG8" s="44"/>
      <c r="BH8" s="37"/>
      <c r="BI8" s="82">
        <f>SUMIFS('P4F Invoice Recon'!$U$37:$U$63,'P4F Invoice Recon'!$V$37:$V$63,'P4F Budget Recon'!$B8,'P4F Invoice Recon'!$F$37:$F$63,8)</f>
        <v>0</v>
      </c>
      <c r="BJ8" s="120">
        <f t="shared" si="26"/>
        <v>0</v>
      </c>
      <c r="BK8" s="4"/>
      <c r="BL8" s="41"/>
      <c r="BM8" s="120">
        <f t="shared" si="27"/>
        <v>0</v>
      </c>
      <c r="BN8" s="44"/>
      <c r="BO8" s="38"/>
    </row>
    <row r="9" spans="1:68" ht="26.4" x14ac:dyDescent="0.25">
      <c r="A9" s="128">
        <v>1.1000000000000001</v>
      </c>
      <c r="B9" s="104" t="s">
        <v>146</v>
      </c>
      <c r="C9" s="80">
        <f t="shared" si="6"/>
        <v>0</v>
      </c>
      <c r="D9" s="82">
        <f t="shared" si="7"/>
        <v>0</v>
      </c>
      <c r="E9" s="81">
        <f t="shared" si="8"/>
        <v>0</v>
      </c>
      <c r="F9" s="80">
        <f t="shared" si="9"/>
        <v>4018.15</v>
      </c>
      <c r="G9" s="80">
        <f t="shared" si="10"/>
        <v>334.84583333333336</v>
      </c>
      <c r="H9" s="81">
        <f t="shared" si="11"/>
        <v>0.91666666666666663</v>
      </c>
      <c r="I9" s="309" t="s">
        <v>108</v>
      </c>
      <c r="J9" s="44"/>
      <c r="K9" s="299"/>
      <c r="L9" s="82">
        <f>SUMIFS('P4F Invoice Recon'!$U$37:$U$63,'P4F Invoice Recon'!$V$37:$V$63,'P4F Budget Recon'!$B9,'P4F Invoice Recon'!$F$37:$F$63,1)</f>
        <v>0</v>
      </c>
      <c r="M9" s="122">
        <f t="shared" si="12"/>
        <v>0</v>
      </c>
      <c r="N9" s="300"/>
      <c r="O9" s="301"/>
      <c r="P9" s="122">
        <f t="shared" si="13"/>
        <v>0</v>
      </c>
      <c r="Q9" s="83"/>
      <c r="R9" s="299">
        <v>0</v>
      </c>
      <c r="S9" s="82">
        <f>SUMIFS('P4F Invoice Recon'!$U$37:$U$63,'P4F Invoice Recon'!$V$37:$V$63,'P4F Budget Recon'!$B9,'P4F Invoice Recon'!$F$37:$F$63,2)</f>
        <v>0</v>
      </c>
      <c r="T9" s="122">
        <f t="shared" si="14"/>
        <v>0</v>
      </c>
      <c r="U9" s="300">
        <v>4018.15</v>
      </c>
      <c r="V9" s="4">
        <v>334.84583333333336</v>
      </c>
      <c r="W9" s="122">
        <f t="shared" si="15"/>
        <v>0.91666666666666663</v>
      </c>
      <c r="X9" s="44"/>
      <c r="Y9" s="80"/>
      <c r="Z9" s="82">
        <f>SUMIFS('P4F Invoice Recon'!$U$37:$U$63,'P4F Invoice Recon'!$V$37:$V$63,'P4F Budget Recon'!$B9,'P4F Invoice Recon'!$F$37:$F$63,3)</f>
        <v>0</v>
      </c>
      <c r="AA9" s="122">
        <f t="shared" si="16"/>
        <v>0</v>
      </c>
      <c r="AB9" s="82"/>
      <c r="AC9" s="4"/>
      <c r="AD9" s="122">
        <f t="shared" si="17"/>
        <v>0</v>
      </c>
      <c r="AE9" s="44"/>
      <c r="AF9" s="80"/>
      <c r="AG9" s="82">
        <f>SUMIFS('P4F Invoice Recon'!$U$37:$U$63,'P4F Invoice Recon'!$V$37:$V$63,'P4F Budget Recon'!$B9,'P4F Invoice Recon'!$F$37:$F$63,4)</f>
        <v>0</v>
      </c>
      <c r="AH9" s="122">
        <f t="shared" si="18"/>
        <v>0</v>
      </c>
      <c r="AI9" s="82"/>
      <c r="AJ9" s="41"/>
      <c r="AK9" s="122">
        <f t="shared" si="19"/>
        <v>0</v>
      </c>
      <c r="AL9" s="44"/>
      <c r="AM9" s="80"/>
      <c r="AN9" s="82">
        <f>SUMIFS('P4F Invoice Recon'!$U$37:$U$63,'P4F Invoice Recon'!$V$37:$V$63,'P4F Budget Recon'!$B9,'P4F Invoice Recon'!$F$37:$F$63,5)</f>
        <v>0</v>
      </c>
      <c r="AO9" s="122">
        <f t="shared" si="20"/>
        <v>0</v>
      </c>
      <c r="AP9" s="82"/>
      <c r="AQ9" s="41"/>
      <c r="AR9" s="122">
        <f t="shared" si="21"/>
        <v>0</v>
      </c>
      <c r="AS9" s="44"/>
      <c r="AT9" s="80"/>
      <c r="AU9" s="82">
        <f>SUMIFS('P4F Invoice Recon'!$U$37:$U$63,'P4F Invoice Recon'!$V$37:$V$63,'P4F Budget Recon'!$B9,'P4F Invoice Recon'!$F$37:$F$63,6)</f>
        <v>0</v>
      </c>
      <c r="AV9" s="122">
        <f t="shared" si="22"/>
        <v>0</v>
      </c>
      <c r="AW9" s="82"/>
      <c r="AX9" s="41"/>
      <c r="AY9" s="122">
        <f t="shared" si="23"/>
        <v>0</v>
      </c>
      <c r="AZ9" s="44"/>
      <c r="BA9" s="37"/>
      <c r="BB9" s="82">
        <f>SUMIFS('P4F Invoice Recon'!$U$37:$U$63,'P4F Invoice Recon'!$V$37:$V$63,'P4F Budget Recon'!$B9,'P4F Invoice Recon'!$F$37:$F$63,7)</f>
        <v>0</v>
      </c>
      <c r="BC9" s="120">
        <f t="shared" si="24"/>
        <v>0</v>
      </c>
      <c r="BD9" s="4"/>
      <c r="BE9" s="41"/>
      <c r="BF9" s="120">
        <f t="shared" si="25"/>
        <v>0</v>
      </c>
      <c r="BG9" s="44"/>
      <c r="BH9" s="37"/>
      <c r="BI9" s="82">
        <f>SUMIFS('P4F Invoice Recon'!$U$37:$U$63,'P4F Invoice Recon'!$V$37:$V$63,'P4F Budget Recon'!$B9,'P4F Invoice Recon'!$F$37:$F$63,8)</f>
        <v>0</v>
      </c>
      <c r="BJ9" s="120">
        <f t="shared" si="26"/>
        <v>0</v>
      </c>
      <c r="BK9" s="4"/>
      <c r="BL9" s="41"/>
      <c r="BM9" s="120">
        <f t="shared" si="27"/>
        <v>0</v>
      </c>
      <c r="BN9" s="44"/>
      <c r="BO9" s="38"/>
    </row>
    <row r="10" spans="1:68" ht="26.4" x14ac:dyDescent="0.25">
      <c r="A10" s="128">
        <v>1.1000000000000001</v>
      </c>
      <c r="B10" s="104" t="s">
        <v>174</v>
      </c>
      <c r="C10" s="80">
        <f t="shared" si="6"/>
        <v>0</v>
      </c>
      <c r="D10" s="82">
        <f t="shared" si="7"/>
        <v>0</v>
      </c>
      <c r="E10" s="81">
        <f t="shared" si="8"/>
        <v>0</v>
      </c>
      <c r="F10" s="80">
        <f t="shared" si="9"/>
        <v>4018.15</v>
      </c>
      <c r="G10" s="80">
        <f t="shared" si="10"/>
        <v>334.84583333333336</v>
      </c>
      <c r="H10" s="81">
        <f t="shared" si="11"/>
        <v>0.91666666666666663</v>
      </c>
      <c r="I10" s="309" t="s">
        <v>108</v>
      </c>
      <c r="J10" s="44"/>
      <c r="K10" s="299"/>
      <c r="L10" s="82">
        <f>SUMIFS('P4F Invoice Recon'!$U$37:$U$63,'P4F Invoice Recon'!$V$37:$V$63,'P4F Budget Recon'!$B10,'P4F Invoice Recon'!$F$37:$F$63,1)</f>
        <v>0</v>
      </c>
      <c r="M10" s="122">
        <f t="shared" si="12"/>
        <v>0</v>
      </c>
      <c r="N10" s="300"/>
      <c r="O10" s="301"/>
      <c r="P10" s="122">
        <f t="shared" si="13"/>
        <v>0</v>
      </c>
      <c r="Q10" s="83"/>
      <c r="R10" s="299">
        <v>0</v>
      </c>
      <c r="S10" s="82">
        <f>SUMIFS('P4F Invoice Recon'!$U$37:$U$63,'P4F Invoice Recon'!$V$37:$V$63,'P4F Budget Recon'!$B10,'P4F Invoice Recon'!$F$37:$F$63,2)</f>
        <v>0</v>
      </c>
      <c r="T10" s="122">
        <f t="shared" si="14"/>
        <v>0</v>
      </c>
      <c r="U10" s="300">
        <v>4018.15</v>
      </c>
      <c r="V10" s="4">
        <v>334.84583333333336</v>
      </c>
      <c r="W10" s="122">
        <f t="shared" si="15"/>
        <v>0.91666666666666663</v>
      </c>
      <c r="X10" s="44"/>
      <c r="Y10" s="80"/>
      <c r="Z10" s="82">
        <f>SUMIFS('P4F Invoice Recon'!$U$37:$U$63,'P4F Invoice Recon'!$V$37:$V$63,'P4F Budget Recon'!$B10,'P4F Invoice Recon'!$F$37:$F$63,3)</f>
        <v>0</v>
      </c>
      <c r="AA10" s="122">
        <f t="shared" si="16"/>
        <v>0</v>
      </c>
      <c r="AB10" s="82"/>
      <c r="AC10" s="4"/>
      <c r="AD10" s="122">
        <f t="shared" si="17"/>
        <v>0</v>
      </c>
      <c r="AE10" s="44"/>
      <c r="AF10" s="80"/>
      <c r="AG10" s="82">
        <f>SUMIFS('P4F Invoice Recon'!$U$37:$U$63,'P4F Invoice Recon'!$V$37:$V$63,'P4F Budget Recon'!$B10,'P4F Invoice Recon'!$F$37:$F$63,4)</f>
        <v>0</v>
      </c>
      <c r="AH10" s="122">
        <f t="shared" si="18"/>
        <v>0</v>
      </c>
      <c r="AI10" s="82"/>
      <c r="AJ10" s="41"/>
      <c r="AK10" s="122">
        <f t="shared" si="19"/>
        <v>0</v>
      </c>
      <c r="AL10" s="44"/>
      <c r="AM10" s="80"/>
      <c r="AN10" s="82">
        <f>SUMIFS('P4F Invoice Recon'!$U$37:$U$63,'P4F Invoice Recon'!$V$37:$V$63,'P4F Budget Recon'!$B10,'P4F Invoice Recon'!$F$37:$F$63,5)</f>
        <v>0</v>
      </c>
      <c r="AO10" s="122">
        <f t="shared" si="20"/>
        <v>0</v>
      </c>
      <c r="AP10" s="82"/>
      <c r="AQ10" s="41"/>
      <c r="AR10" s="122">
        <f t="shared" si="21"/>
        <v>0</v>
      </c>
      <c r="AS10" s="44"/>
      <c r="AT10" s="80"/>
      <c r="AU10" s="82">
        <f>SUMIFS('P4F Invoice Recon'!$U$37:$U$63,'P4F Invoice Recon'!$V$37:$V$63,'P4F Budget Recon'!$B10,'P4F Invoice Recon'!$F$37:$F$63,6)</f>
        <v>0</v>
      </c>
      <c r="AV10" s="122">
        <f t="shared" si="22"/>
        <v>0</v>
      </c>
      <c r="AW10" s="82"/>
      <c r="AX10" s="41"/>
      <c r="AY10" s="122">
        <f t="shared" si="23"/>
        <v>0</v>
      </c>
      <c r="AZ10" s="44"/>
      <c r="BA10" s="37"/>
      <c r="BB10" s="82">
        <f>SUMIFS('P4F Invoice Recon'!$U$37:$U$63,'P4F Invoice Recon'!$V$37:$V$63,'P4F Budget Recon'!$B10,'P4F Invoice Recon'!$F$37:$F$63,7)</f>
        <v>0</v>
      </c>
      <c r="BC10" s="120">
        <f t="shared" si="24"/>
        <v>0</v>
      </c>
      <c r="BD10" s="4"/>
      <c r="BE10" s="41"/>
      <c r="BF10" s="120">
        <f t="shared" si="25"/>
        <v>0</v>
      </c>
      <c r="BG10" s="44"/>
      <c r="BH10" s="37"/>
      <c r="BI10" s="82">
        <f>SUMIFS('P4F Invoice Recon'!$U$37:$U$63,'P4F Invoice Recon'!$V$37:$V$63,'P4F Budget Recon'!$B10,'P4F Invoice Recon'!$F$37:$F$63,8)</f>
        <v>0</v>
      </c>
      <c r="BJ10" s="120">
        <f t="shared" si="26"/>
        <v>0</v>
      </c>
      <c r="BK10" s="4"/>
      <c r="BL10" s="41"/>
      <c r="BM10" s="120">
        <f t="shared" si="27"/>
        <v>0</v>
      </c>
      <c r="BN10" s="44"/>
      <c r="BO10" s="38"/>
    </row>
    <row r="11" spans="1:68" ht="26.4" x14ac:dyDescent="0.25">
      <c r="A11" s="128">
        <v>1.1000000000000001</v>
      </c>
      <c r="B11" s="104" t="s">
        <v>175</v>
      </c>
      <c r="C11" s="80">
        <f t="shared" si="6"/>
        <v>0</v>
      </c>
      <c r="D11" s="82">
        <f t="shared" si="7"/>
        <v>0</v>
      </c>
      <c r="E11" s="81">
        <f t="shared" si="8"/>
        <v>0</v>
      </c>
      <c r="F11" s="80">
        <f t="shared" si="9"/>
        <v>8036.3</v>
      </c>
      <c r="G11" s="80">
        <f t="shared" si="10"/>
        <v>669.69166666666672</v>
      </c>
      <c r="H11" s="81">
        <f t="shared" si="11"/>
        <v>0.91666666666666663</v>
      </c>
      <c r="I11" s="309" t="s">
        <v>120</v>
      </c>
      <c r="J11" s="44"/>
      <c r="K11" s="299"/>
      <c r="L11" s="82">
        <f>SUMIFS('P4F Invoice Recon'!$U$37:$U$63,'P4F Invoice Recon'!$V$37:$V$63,'P4F Budget Recon'!$B11,'P4F Invoice Recon'!$F$37:$F$63,1)</f>
        <v>0</v>
      </c>
      <c r="M11" s="122">
        <f t="shared" si="12"/>
        <v>0</v>
      </c>
      <c r="N11" s="300"/>
      <c r="O11" s="301"/>
      <c r="P11" s="122">
        <f t="shared" si="13"/>
        <v>0</v>
      </c>
      <c r="Q11" s="83"/>
      <c r="R11" s="299">
        <v>0</v>
      </c>
      <c r="S11" s="82">
        <f>SUMIFS('P4F Invoice Recon'!$U$37:$U$63,'P4F Invoice Recon'!$V$37:$V$63,'P4F Budget Recon'!$B11,'P4F Invoice Recon'!$F$37:$F$63,2)</f>
        <v>0</v>
      </c>
      <c r="T11" s="122">
        <f t="shared" si="14"/>
        <v>0</v>
      </c>
      <c r="U11" s="300">
        <v>8036.3</v>
      </c>
      <c r="V11" s="4">
        <v>669.69166666666672</v>
      </c>
      <c r="W11" s="122">
        <f t="shared" si="15"/>
        <v>0.91666666666666663</v>
      </c>
      <c r="X11" s="44"/>
      <c r="Y11" s="80"/>
      <c r="Z11" s="82">
        <f>SUMIFS('P4F Invoice Recon'!$U$37:$U$63,'P4F Invoice Recon'!$V$37:$V$63,'P4F Budget Recon'!$B11,'P4F Invoice Recon'!$F$37:$F$63,3)</f>
        <v>0</v>
      </c>
      <c r="AA11" s="122">
        <f t="shared" si="16"/>
        <v>0</v>
      </c>
      <c r="AB11" s="82"/>
      <c r="AC11" s="4"/>
      <c r="AD11" s="122">
        <f t="shared" si="17"/>
        <v>0</v>
      </c>
      <c r="AE11" s="44"/>
      <c r="AF11" s="80"/>
      <c r="AG11" s="82">
        <f>SUMIFS('P4F Invoice Recon'!$U$37:$U$63,'P4F Invoice Recon'!$V$37:$V$63,'P4F Budget Recon'!$B11,'P4F Invoice Recon'!$F$37:$F$63,4)</f>
        <v>0</v>
      </c>
      <c r="AH11" s="122">
        <f t="shared" si="18"/>
        <v>0</v>
      </c>
      <c r="AI11" s="82"/>
      <c r="AJ11" s="41"/>
      <c r="AK11" s="122">
        <f t="shared" si="19"/>
        <v>0</v>
      </c>
      <c r="AL11" s="44"/>
      <c r="AM11" s="80"/>
      <c r="AN11" s="82">
        <f>SUMIFS('P4F Invoice Recon'!$U$37:$U$63,'P4F Invoice Recon'!$V$37:$V$63,'P4F Budget Recon'!$B11,'P4F Invoice Recon'!$F$37:$F$63,5)</f>
        <v>0</v>
      </c>
      <c r="AO11" s="122">
        <f t="shared" si="20"/>
        <v>0</v>
      </c>
      <c r="AP11" s="82"/>
      <c r="AQ11" s="41"/>
      <c r="AR11" s="122">
        <f t="shared" si="21"/>
        <v>0</v>
      </c>
      <c r="AS11" s="44"/>
      <c r="AT11" s="80"/>
      <c r="AU11" s="82">
        <f>SUMIFS('P4F Invoice Recon'!$U$37:$U$63,'P4F Invoice Recon'!$V$37:$V$63,'P4F Budget Recon'!$B11,'P4F Invoice Recon'!$F$37:$F$63,6)</f>
        <v>0</v>
      </c>
      <c r="AV11" s="122">
        <f t="shared" si="22"/>
        <v>0</v>
      </c>
      <c r="AW11" s="82"/>
      <c r="AX11" s="41"/>
      <c r="AY11" s="122">
        <f t="shared" si="23"/>
        <v>0</v>
      </c>
      <c r="AZ11" s="44"/>
      <c r="BA11" s="37"/>
      <c r="BB11" s="82">
        <f>SUMIFS('P4F Invoice Recon'!$U$37:$U$63,'P4F Invoice Recon'!$V$37:$V$63,'P4F Budget Recon'!$B11,'P4F Invoice Recon'!$F$37:$F$63,7)</f>
        <v>0</v>
      </c>
      <c r="BC11" s="120">
        <f t="shared" si="24"/>
        <v>0</v>
      </c>
      <c r="BD11" s="4"/>
      <c r="BE11" s="41"/>
      <c r="BF11" s="120">
        <f t="shared" si="25"/>
        <v>0</v>
      </c>
      <c r="BG11" s="44"/>
      <c r="BH11" s="37"/>
      <c r="BI11" s="82">
        <f>SUMIFS('P4F Invoice Recon'!$U$37:$U$63,'P4F Invoice Recon'!$V$37:$V$63,'P4F Budget Recon'!$B11,'P4F Invoice Recon'!$F$37:$F$63,8)</f>
        <v>0</v>
      </c>
      <c r="BJ11" s="120">
        <f t="shared" si="26"/>
        <v>0</v>
      </c>
      <c r="BK11" s="4"/>
      <c r="BL11" s="41"/>
      <c r="BM11" s="120">
        <f t="shared" si="27"/>
        <v>0</v>
      </c>
      <c r="BN11" s="44"/>
      <c r="BO11" s="38"/>
    </row>
    <row r="12" spans="1:68" ht="26.4" x14ac:dyDescent="0.25">
      <c r="A12" s="128">
        <v>1.1000000000000001</v>
      </c>
      <c r="B12" s="104" t="s">
        <v>147</v>
      </c>
      <c r="C12" s="80">
        <f t="shared" si="6"/>
        <v>0</v>
      </c>
      <c r="D12" s="82">
        <f t="shared" si="7"/>
        <v>0</v>
      </c>
      <c r="E12" s="81">
        <f t="shared" si="8"/>
        <v>0</v>
      </c>
      <c r="F12" s="80">
        <f t="shared" si="9"/>
        <v>1607.26</v>
      </c>
      <c r="G12" s="80">
        <f t="shared" si="10"/>
        <v>133.93833333333333</v>
      </c>
      <c r="H12" s="81">
        <f t="shared" si="11"/>
        <v>0.91666666666666674</v>
      </c>
      <c r="I12" s="309" t="s">
        <v>108</v>
      </c>
      <c r="J12" s="44"/>
      <c r="K12" s="299"/>
      <c r="L12" s="82">
        <f>SUMIFS('P4F Invoice Recon'!$U$37:$U$63,'P4F Invoice Recon'!$V$37:$V$63,'P4F Budget Recon'!$B12,'P4F Invoice Recon'!$F$37:$F$63,1)</f>
        <v>0</v>
      </c>
      <c r="M12" s="122">
        <f t="shared" si="12"/>
        <v>0</v>
      </c>
      <c r="N12" s="300"/>
      <c r="O12" s="301"/>
      <c r="P12" s="122">
        <f t="shared" si="13"/>
        <v>0</v>
      </c>
      <c r="Q12" s="83"/>
      <c r="R12" s="299">
        <v>0</v>
      </c>
      <c r="S12" s="82">
        <f>SUMIFS('P4F Invoice Recon'!$U$37:$U$63,'P4F Invoice Recon'!$V$37:$V$63,'P4F Budget Recon'!$B12,'P4F Invoice Recon'!$F$37:$F$63,2)</f>
        <v>0</v>
      </c>
      <c r="T12" s="122">
        <f t="shared" si="14"/>
        <v>0</v>
      </c>
      <c r="U12" s="300">
        <v>1607.26</v>
      </c>
      <c r="V12" s="4">
        <v>133.93833333333333</v>
      </c>
      <c r="W12" s="122">
        <f t="shared" si="15"/>
        <v>0.91666666666666674</v>
      </c>
      <c r="X12" s="44"/>
      <c r="Y12" s="80"/>
      <c r="Z12" s="82">
        <f>SUMIFS('P4F Invoice Recon'!$U$37:$U$63,'P4F Invoice Recon'!$V$37:$V$63,'P4F Budget Recon'!$B12,'P4F Invoice Recon'!$F$37:$F$63,3)</f>
        <v>0</v>
      </c>
      <c r="AA12" s="122">
        <f t="shared" si="16"/>
        <v>0</v>
      </c>
      <c r="AB12" s="82"/>
      <c r="AC12" s="4"/>
      <c r="AD12" s="122">
        <f t="shared" si="17"/>
        <v>0</v>
      </c>
      <c r="AE12" s="44"/>
      <c r="AF12" s="80"/>
      <c r="AG12" s="82">
        <f>SUMIFS('P4F Invoice Recon'!$U$37:$U$63,'P4F Invoice Recon'!$V$37:$V$63,'P4F Budget Recon'!$B12,'P4F Invoice Recon'!$F$37:$F$63,4)</f>
        <v>0</v>
      </c>
      <c r="AH12" s="122">
        <f t="shared" si="18"/>
        <v>0</v>
      </c>
      <c r="AI12" s="82"/>
      <c r="AJ12" s="41"/>
      <c r="AK12" s="122">
        <f t="shared" si="19"/>
        <v>0</v>
      </c>
      <c r="AL12" s="44"/>
      <c r="AM12" s="80"/>
      <c r="AN12" s="82">
        <f>SUMIFS('P4F Invoice Recon'!$U$37:$U$63,'P4F Invoice Recon'!$V$37:$V$63,'P4F Budget Recon'!$B12,'P4F Invoice Recon'!$F$37:$F$63,5)</f>
        <v>0</v>
      </c>
      <c r="AO12" s="122">
        <f t="shared" si="20"/>
        <v>0</v>
      </c>
      <c r="AP12" s="82"/>
      <c r="AQ12" s="41"/>
      <c r="AR12" s="122">
        <f t="shared" si="21"/>
        <v>0</v>
      </c>
      <c r="AS12" s="44"/>
      <c r="AT12" s="80"/>
      <c r="AU12" s="82">
        <f>SUMIFS('P4F Invoice Recon'!$U$37:$U$63,'P4F Invoice Recon'!$V$37:$V$63,'P4F Budget Recon'!$B12,'P4F Invoice Recon'!$F$37:$F$63,6)</f>
        <v>0</v>
      </c>
      <c r="AV12" s="122">
        <f t="shared" si="22"/>
        <v>0</v>
      </c>
      <c r="AW12" s="82"/>
      <c r="AX12" s="41"/>
      <c r="AY12" s="122">
        <f t="shared" si="23"/>
        <v>0</v>
      </c>
      <c r="AZ12" s="44"/>
      <c r="BA12" s="37"/>
      <c r="BB12" s="82">
        <f>SUMIFS('P4F Invoice Recon'!$U$37:$U$63,'P4F Invoice Recon'!$V$37:$V$63,'P4F Budget Recon'!$B12,'P4F Invoice Recon'!$F$37:$F$63,7)</f>
        <v>0</v>
      </c>
      <c r="BC12" s="120">
        <f t="shared" si="24"/>
        <v>0</v>
      </c>
      <c r="BD12" s="4"/>
      <c r="BE12" s="41"/>
      <c r="BF12" s="120">
        <f t="shared" si="25"/>
        <v>0</v>
      </c>
      <c r="BG12" s="44"/>
      <c r="BH12" s="37"/>
      <c r="BI12" s="82">
        <f>SUMIFS('P4F Invoice Recon'!$U$37:$U$63,'P4F Invoice Recon'!$V$37:$V$63,'P4F Budget Recon'!$B12,'P4F Invoice Recon'!$F$37:$F$63,8)</f>
        <v>0</v>
      </c>
      <c r="BJ12" s="120">
        <f t="shared" si="26"/>
        <v>0</v>
      </c>
      <c r="BK12" s="4"/>
      <c r="BL12" s="41"/>
      <c r="BM12" s="120">
        <f t="shared" si="27"/>
        <v>0</v>
      </c>
      <c r="BN12" s="44"/>
      <c r="BO12" s="38"/>
    </row>
    <row r="13" spans="1:68" ht="27" thickBot="1" x14ac:dyDescent="0.3">
      <c r="A13" s="128">
        <v>1.1000000000000001</v>
      </c>
      <c r="B13" s="104" t="s">
        <v>148</v>
      </c>
      <c r="C13" s="80">
        <f t="shared" si="6"/>
        <v>0</v>
      </c>
      <c r="D13" s="82">
        <f t="shared" si="7"/>
        <v>0</v>
      </c>
      <c r="E13" s="81">
        <f t="shared" si="8"/>
        <v>0</v>
      </c>
      <c r="F13" s="80">
        <f t="shared" si="9"/>
        <v>5625.41</v>
      </c>
      <c r="G13" s="80">
        <f t="shared" si="10"/>
        <v>468.78416666666664</v>
      </c>
      <c r="H13" s="81">
        <f t="shared" si="11"/>
        <v>0.91666666666666674</v>
      </c>
      <c r="I13" s="308" t="s">
        <v>108</v>
      </c>
      <c r="J13" s="44"/>
      <c r="K13" s="299"/>
      <c r="L13" s="82">
        <f>SUMIFS('P4F Invoice Recon'!$U$37:$U$63,'P4F Invoice Recon'!$V$37:$V$63,'P4F Budget Recon'!$B13,'P4F Invoice Recon'!$F$37:$F$63,1)</f>
        <v>0</v>
      </c>
      <c r="M13" s="122">
        <f t="shared" si="12"/>
        <v>0</v>
      </c>
      <c r="N13" s="300"/>
      <c r="O13" s="301"/>
      <c r="P13" s="122">
        <f t="shared" si="13"/>
        <v>0</v>
      </c>
      <c r="Q13" s="83"/>
      <c r="R13" s="299">
        <v>0</v>
      </c>
      <c r="S13" s="82">
        <f>SUMIFS('P4F Invoice Recon'!$U$37:$U$63,'P4F Invoice Recon'!$V$37:$V$63,'P4F Budget Recon'!$B13,'P4F Invoice Recon'!$F$37:$F$63,2)</f>
        <v>0</v>
      </c>
      <c r="T13" s="122">
        <f t="shared" si="14"/>
        <v>0</v>
      </c>
      <c r="U13" s="300">
        <v>5625.41</v>
      </c>
      <c r="V13" s="4">
        <v>468.78416666666664</v>
      </c>
      <c r="W13" s="122">
        <f t="shared" si="15"/>
        <v>0.91666666666666674</v>
      </c>
      <c r="X13" s="44"/>
      <c r="Y13" s="80"/>
      <c r="Z13" s="82">
        <f>SUMIFS('P4F Invoice Recon'!$U$37:$U$63,'P4F Invoice Recon'!$V$37:$V$63,'P4F Budget Recon'!$B13,'P4F Invoice Recon'!$F$37:$F$63,3)</f>
        <v>0</v>
      </c>
      <c r="AA13" s="122">
        <f t="shared" si="16"/>
        <v>0</v>
      </c>
      <c r="AB13" s="82"/>
      <c r="AC13" s="4"/>
      <c r="AD13" s="122">
        <f t="shared" si="17"/>
        <v>0</v>
      </c>
      <c r="AE13" s="44"/>
      <c r="AF13" s="80"/>
      <c r="AG13" s="82">
        <f>SUMIFS('P4F Invoice Recon'!$U$37:$U$63,'P4F Invoice Recon'!$V$37:$V$63,'P4F Budget Recon'!$B13,'P4F Invoice Recon'!$F$37:$F$63,4)</f>
        <v>0</v>
      </c>
      <c r="AH13" s="122">
        <f t="shared" si="18"/>
        <v>0</v>
      </c>
      <c r="AI13" s="82"/>
      <c r="AJ13" s="41"/>
      <c r="AK13" s="122">
        <f t="shared" si="19"/>
        <v>0</v>
      </c>
      <c r="AL13" s="44"/>
      <c r="AM13" s="80"/>
      <c r="AN13" s="82">
        <f>SUMIFS('P4F Invoice Recon'!$U$37:$U$63,'P4F Invoice Recon'!$V$37:$V$63,'P4F Budget Recon'!$B13,'P4F Invoice Recon'!$F$37:$F$63,5)</f>
        <v>0</v>
      </c>
      <c r="AO13" s="122">
        <f t="shared" si="20"/>
        <v>0</v>
      </c>
      <c r="AP13" s="82"/>
      <c r="AQ13" s="41"/>
      <c r="AR13" s="122">
        <f t="shared" si="21"/>
        <v>0</v>
      </c>
      <c r="AS13" s="44"/>
      <c r="AT13" s="80"/>
      <c r="AU13" s="82">
        <f>SUMIFS('P4F Invoice Recon'!$U$37:$U$63,'P4F Invoice Recon'!$V$37:$V$63,'P4F Budget Recon'!$B13,'P4F Invoice Recon'!$F$37:$F$63,6)</f>
        <v>0</v>
      </c>
      <c r="AV13" s="122">
        <f t="shared" si="22"/>
        <v>0</v>
      </c>
      <c r="AW13" s="82"/>
      <c r="AX13" s="41"/>
      <c r="AY13" s="122">
        <f t="shared" si="23"/>
        <v>0</v>
      </c>
      <c r="AZ13" s="44"/>
      <c r="BA13" s="37"/>
      <c r="BB13" s="82">
        <f>SUMIFS('P4F Invoice Recon'!$U$37:$U$63,'P4F Invoice Recon'!$V$37:$V$63,'P4F Budget Recon'!$B13,'P4F Invoice Recon'!$F$37:$F$63,7)</f>
        <v>0</v>
      </c>
      <c r="BC13" s="120">
        <f t="shared" si="24"/>
        <v>0</v>
      </c>
      <c r="BD13" s="4"/>
      <c r="BE13" s="41"/>
      <c r="BF13" s="120">
        <f t="shared" si="25"/>
        <v>0</v>
      </c>
      <c r="BG13" s="44"/>
      <c r="BH13" s="37"/>
      <c r="BI13" s="82">
        <f>SUMIFS('P4F Invoice Recon'!$U$37:$U$63,'P4F Invoice Recon'!$V$37:$V$63,'P4F Budget Recon'!$B13,'P4F Invoice Recon'!$F$37:$F$63,8)</f>
        <v>0</v>
      </c>
      <c r="BJ13" s="120">
        <f t="shared" si="26"/>
        <v>0</v>
      </c>
      <c r="BK13" s="4"/>
      <c r="BL13" s="41"/>
      <c r="BM13" s="120">
        <f t="shared" si="27"/>
        <v>0</v>
      </c>
      <c r="BN13" s="44"/>
      <c r="BO13" s="38"/>
    </row>
    <row r="14" spans="1:68" ht="13.8" hidden="1" thickBot="1" x14ac:dyDescent="0.3">
      <c r="A14" s="128"/>
      <c r="B14" s="104"/>
      <c r="C14" s="80">
        <f t="shared" ref="C14" si="28">K14+R14+Y14+AF14+AM14+AT14+BA14+BH14</f>
        <v>0</v>
      </c>
      <c r="D14" s="82">
        <f t="shared" ref="D14" si="29">L14+S14+Z14+AG14+AN14+AU14+BB14+BI14</f>
        <v>0</v>
      </c>
      <c r="E14" s="81">
        <f t="shared" ref="E14" si="30">SUM(IFERROR((C14-D14)/C14,))</f>
        <v>0</v>
      </c>
      <c r="F14" s="80">
        <f t="shared" ref="F14:G14" si="31">N14+U14+AB14+AI14+AP14+AW14+BD14+BK14</f>
        <v>0</v>
      </c>
      <c r="G14" s="80">
        <f t="shared" si="31"/>
        <v>0</v>
      </c>
      <c r="H14" s="81">
        <f t="shared" ref="H14" si="32">SUM(IFERROR((F14-G14)/F14,))</f>
        <v>0</v>
      </c>
      <c r="I14" s="309"/>
      <c r="J14" s="44"/>
      <c r="K14" s="80"/>
      <c r="L14" s="82">
        <f>SUMIFS('P4F Invoice Recon'!$U$37:$U$63,'P4F Invoice Recon'!$V$37:$V$63,'P4F Budget Recon'!$B14,'P4F Invoice Recon'!$F$37:$F$63,1)</f>
        <v>0</v>
      </c>
      <c r="M14" s="122">
        <f t="shared" ref="M14" si="33">SUM(IFERROR((K14-L14)/K14,))</f>
        <v>0</v>
      </c>
      <c r="N14" s="82"/>
      <c r="O14" s="41"/>
      <c r="P14" s="122">
        <f t="shared" ref="P14" si="34">SUM(IFERROR((N14-O14)/N14,))</f>
        <v>0</v>
      </c>
      <c r="Q14" s="83"/>
      <c r="R14" s="80"/>
      <c r="S14" s="82">
        <f>SUMIFS('P4F Invoice Recon'!$U$37:$U$63,'P4F Invoice Recon'!$V$37:$V$63,'P4F Budget Recon'!$B14,'P4F Invoice Recon'!$F$37:$F$63,2)</f>
        <v>0</v>
      </c>
      <c r="T14" s="122">
        <f t="shared" ref="T14" si="35">SUM(IFERROR((R14-S14)/R14,))</f>
        <v>0</v>
      </c>
      <c r="U14" s="82"/>
      <c r="V14" s="41"/>
      <c r="W14" s="122">
        <f t="shared" ref="W14" si="36">SUM(IFERROR((U14-V14)/U14,))</f>
        <v>0</v>
      </c>
      <c r="X14" s="44"/>
      <c r="Y14" s="80"/>
      <c r="Z14" s="82">
        <f>SUMIFS('P4F Invoice Recon'!$U$37:$U$63,'P4F Invoice Recon'!$V$37:$V$63,'P4F Budget Recon'!$B14,'P4F Invoice Recon'!$F$37:$F$63,3)</f>
        <v>0</v>
      </c>
      <c r="AA14" s="122">
        <f t="shared" ref="AA14" si="37">SUM(IFERROR((Y14-Z14)/Y14,))</f>
        <v>0</v>
      </c>
      <c r="AB14" s="82"/>
      <c r="AC14" s="4"/>
      <c r="AD14" s="122">
        <f t="shared" ref="AD14" si="38">SUM(IFERROR((AB14-AC14)/AB14,))</f>
        <v>0</v>
      </c>
      <c r="AE14" s="44"/>
      <c r="AF14" s="80"/>
      <c r="AG14" s="82">
        <f>SUMIFS('P4F Invoice Recon'!$U$37:$U$63,'P4F Invoice Recon'!$V$37:$V$63,'P4F Budget Recon'!$B14,'P4F Invoice Recon'!$F$37:$F$63,4)</f>
        <v>0</v>
      </c>
      <c r="AH14" s="122">
        <f t="shared" ref="AH14" si="39">SUM(IFERROR((AF14-AG14)/AF14,))</f>
        <v>0</v>
      </c>
      <c r="AI14" s="82"/>
      <c r="AJ14" s="41"/>
      <c r="AK14" s="122">
        <f t="shared" ref="AK14" si="40">SUM(IFERROR((AI14-AJ14)/AI14,))</f>
        <v>0</v>
      </c>
      <c r="AL14" s="44"/>
      <c r="AM14" s="80"/>
      <c r="AN14" s="82">
        <f>SUMIFS('P4F Invoice Recon'!$U$37:$U$63,'P4F Invoice Recon'!$V$37:$V$63,'P4F Budget Recon'!$B14,'P4F Invoice Recon'!$F$37:$F$63,5)</f>
        <v>0</v>
      </c>
      <c r="AO14" s="122">
        <f t="shared" ref="AO14" si="41">SUM(IFERROR((AM14-AN14)/AM14,))</f>
        <v>0</v>
      </c>
      <c r="AP14" s="82"/>
      <c r="AQ14" s="41"/>
      <c r="AR14" s="122">
        <f t="shared" ref="AR14" si="42">SUM(IFERROR((AP14-AQ14)/AP14,))</f>
        <v>0</v>
      </c>
      <c r="AS14" s="44"/>
      <c r="AT14" s="80"/>
      <c r="AU14" s="82">
        <f>SUMIFS('P4F Invoice Recon'!$U$37:$U$63,'P4F Invoice Recon'!$V$37:$V$63,'P4F Budget Recon'!$B14,'P4F Invoice Recon'!$F$37:$F$63,6)</f>
        <v>0</v>
      </c>
      <c r="AV14" s="122">
        <f t="shared" ref="AV14" si="43">SUM(IFERROR((AT14-AU14)/AT14,))</f>
        <v>0</v>
      </c>
      <c r="AW14" s="82"/>
      <c r="AX14" s="41"/>
      <c r="AY14" s="122">
        <f t="shared" ref="AY14" si="44">SUM(IFERROR((AW14-AX14)/AW14,))</f>
        <v>0</v>
      </c>
      <c r="AZ14" s="44"/>
      <c r="BA14" s="37"/>
      <c r="BB14" s="82">
        <f>SUMIFS('P4F Invoice Recon'!$U$37:$U$63,'P4F Invoice Recon'!$V$37:$V$63,'P4F Budget Recon'!$B14,'P4F Invoice Recon'!$F$37:$F$63,7)</f>
        <v>0</v>
      </c>
      <c r="BC14" s="120">
        <f t="shared" ref="BC14" si="45">SUM(IFERROR((BA14-BB14)/BA14,))</f>
        <v>0</v>
      </c>
      <c r="BD14" s="4"/>
      <c r="BE14" s="41"/>
      <c r="BF14" s="120">
        <f t="shared" ref="BF14" si="46">SUM(IFERROR((BD14-BE14)/BD14,))</f>
        <v>0</v>
      </c>
      <c r="BG14" s="44"/>
      <c r="BH14" s="37"/>
      <c r="BI14" s="82">
        <f>SUMIFS('P4F Invoice Recon'!$U$37:$U$63,'P4F Invoice Recon'!$V$37:$V$63,'P4F Budget Recon'!$B14,'P4F Invoice Recon'!$F$37:$F$63,8)</f>
        <v>0</v>
      </c>
      <c r="BJ14" s="120">
        <f t="shared" si="26"/>
        <v>0</v>
      </c>
      <c r="BK14" s="4"/>
      <c r="BL14" s="41"/>
      <c r="BM14" s="120">
        <f t="shared" si="27"/>
        <v>0</v>
      </c>
      <c r="BN14" s="44"/>
      <c r="BO14" s="39"/>
    </row>
    <row r="15" spans="1:68" ht="13.8" thickBot="1" x14ac:dyDescent="0.3">
      <c r="A15" s="168">
        <v>2</v>
      </c>
      <c r="B15" s="169" t="s">
        <v>2</v>
      </c>
      <c r="C15" s="144">
        <f>SUM('P4F Budget Recon'!$C$17:$C$17)</f>
        <v>0</v>
      </c>
      <c r="D15" s="173">
        <f>SUM('P4F Budget Recon'!$D$17:$D$17)</f>
        <v>0</v>
      </c>
      <c r="E15" s="145">
        <f>SUM(IFERROR((C15-D15)/C15,))</f>
        <v>0</v>
      </c>
      <c r="F15" s="144">
        <f>SUM(F17:F17)</f>
        <v>0</v>
      </c>
      <c r="G15" s="144">
        <f>SUM(G17:G17)</f>
        <v>0</v>
      </c>
      <c r="H15" s="146">
        <f>SUM(IFERROR((F15-G15)/F15,))</f>
        <v>0</v>
      </c>
      <c r="I15" s="310"/>
      <c r="J15" s="78"/>
      <c r="K15" s="144">
        <f>SUM('P4F Budget Recon'!K17:K17)</f>
        <v>0</v>
      </c>
      <c r="L15" s="173">
        <f>SUM('P4F Budget Recon'!L17:L17)</f>
        <v>0</v>
      </c>
      <c r="M15" s="174">
        <f>SUM(IFERROR((K15-L15)/K15,))</f>
        <v>0</v>
      </c>
      <c r="N15" s="173">
        <f>SUM('P4F Budget Recon'!N17:N17)</f>
        <v>0</v>
      </c>
      <c r="O15" s="144">
        <f>SUM('P4F Budget Recon'!O17:O17)</f>
        <v>0</v>
      </c>
      <c r="P15" s="175">
        <f>SUM(IFERROR((N15-O15)/N15,))</f>
        <v>0</v>
      </c>
      <c r="Q15" s="78"/>
      <c r="R15" s="144">
        <f>SUM('P4F Budget Recon'!R17:R17)</f>
        <v>0</v>
      </c>
      <c r="S15" s="173">
        <f>SUM('P4F Budget Recon'!S17:S17)</f>
        <v>0</v>
      </c>
      <c r="T15" s="174">
        <f>SUM(IFERROR((R15-S15)/R15,))</f>
        <v>0</v>
      </c>
      <c r="U15" s="173">
        <f>SUM('P4F Budget Recon'!U17:U17)</f>
        <v>0</v>
      </c>
      <c r="V15" s="144">
        <f>SUM('P4F Budget Recon'!V17:V17)</f>
        <v>0</v>
      </c>
      <c r="W15" s="175">
        <f>SUM(IFERROR((U15-V15)/U15,))</f>
        <v>0</v>
      </c>
      <c r="X15" s="78"/>
      <c r="Y15" s="144">
        <f>SUM('P4F Budget Recon'!Y17:Y17)</f>
        <v>0</v>
      </c>
      <c r="Z15" s="173">
        <f>SUM('P4F Budget Recon'!Z17:Z17)</f>
        <v>0</v>
      </c>
      <c r="AA15" s="174">
        <f>SUM(IFERROR((Y15-Z15)/Y15,))</f>
        <v>0</v>
      </c>
      <c r="AB15" s="173">
        <f>SUM('P4F Budget Recon'!AB17:AB17)</f>
        <v>0</v>
      </c>
      <c r="AC15" s="144">
        <f>SUM('P4F Budget Recon'!AC17:AC17)</f>
        <v>0</v>
      </c>
      <c r="AD15" s="175">
        <f>SUM(IFERROR((AB15-AC15)/AB15,))</f>
        <v>0</v>
      </c>
      <c r="AE15" s="78"/>
      <c r="AF15" s="144">
        <f>SUM('P4F Budget Recon'!AF17:AF17)</f>
        <v>0</v>
      </c>
      <c r="AG15" s="173">
        <f>SUM('P4F Budget Recon'!AG17:AG17)</f>
        <v>0</v>
      </c>
      <c r="AH15" s="174">
        <f>SUM(IFERROR((AF15-AG15)/AF15,))</f>
        <v>0</v>
      </c>
      <c r="AI15" s="173">
        <f>SUM('P4F Budget Recon'!AI17:AI17)</f>
        <v>0</v>
      </c>
      <c r="AJ15" s="144">
        <f>SUM('P4F Budget Recon'!AJ17:AJ17)</f>
        <v>0</v>
      </c>
      <c r="AK15" s="175">
        <f>SUM(IFERROR((AI15-AJ15)/AI15,))</f>
        <v>0</v>
      </c>
      <c r="AL15" s="78"/>
      <c r="AM15" s="144">
        <f>SUM('P4F Budget Recon'!AM17:AM17)</f>
        <v>0</v>
      </c>
      <c r="AN15" s="173">
        <f>SUM('P4F Budget Recon'!AN17:AN17)</f>
        <v>0</v>
      </c>
      <c r="AO15" s="174">
        <f>SUM(IFERROR((AM15-AN15)/AM15,))</f>
        <v>0</v>
      </c>
      <c r="AP15" s="173">
        <f>SUM('P4F Budget Recon'!AP17:AP17)</f>
        <v>0</v>
      </c>
      <c r="AQ15" s="144">
        <f>SUM('P4F Budget Recon'!AQ17:AQ17)</f>
        <v>0</v>
      </c>
      <c r="AR15" s="175">
        <f>SUM(IFERROR((AP15-AQ15)/AP15,))</f>
        <v>0</v>
      </c>
      <c r="AS15" s="78"/>
      <c r="AT15" s="144">
        <f>SUM('P4F Budget Recon'!AT17:AT17)</f>
        <v>0</v>
      </c>
      <c r="AU15" s="173">
        <f>SUM('P4F Budget Recon'!AU17:AU17)</f>
        <v>0</v>
      </c>
      <c r="AV15" s="174">
        <f>SUM(IFERROR((AT15-AU15)/AT15,))</f>
        <v>0</v>
      </c>
      <c r="AW15" s="173">
        <f>SUM('P4F Budget Recon'!AW17:AW17)</f>
        <v>0</v>
      </c>
      <c r="AX15" s="144">
        <f>SUM('P4F Budget Recon'!AX17:AX17)</f>
        <v>0</v>
      </c>
      <c r="AY15" s="175">
        <f>SUM(IFERROR((AW15-AX15)/AW15,))</f>
        <v>0</v>
      </c>
      <c r="AZ15" s="78"/>
      <c r="BA15" s="144">
        <f>SUM('P4F Budget Recon'!BA17:BA17)</f>
        <v>0</v>
      </c>
      <c r="BB15" s="173">
        <f>SUM('P4F Budget Recon'!BB17:BB17)</f>
        <v>0</v>
      </c>
      <c r="BC15" s="174">
        <f>SUM(IFERROR((BA15-BB15)/BA15,))</f>
        <v>0</v>
      </c>
      <c r="BD15" s="173">
        <f>SUM('P4F Budget Recon'!BD17:BD17)</f>
        <v>0</v>
      </c>
      <c r="BE15" s="144">
        <f>SUM('P4F Budget Recon'!BE17:BE17)</f>
        <v>0</v>
      </c>
      <c r="BF15" s="175">
        <f>SUM(IFERROR((BD15-BE15)/BD15,))</f>
        <v>0</v>
      </c>
      <c r="BG15" s="78"/>
      <c r="BH15" s="144">
        <f>SUM('P4F Budget Recon'!BH17:BH17)</f>
        <v>0</v>
      </c>
      <c r="BI15" s="173">
        <f>SUM('P4F Budget Recon'!BI17:BI17)</f>
        <v>0</v>
      </c>
      <c r="BJ15" s="174">
        <f>SUM(IFERROR((BH15-BI15)/BH15,))</f>
        <v>0</v>
      </c>
      <c r="BK15" s="173">
        <f>SUM('P4F Budget Recon'!BK17:BK17)</f>
        <v>0</v>
      </c>
      <c r="BL15" s="144">
        <f>SUM('P4F Budget Recon'!BL17:BL17)</f>
        <v>0</v>
      </c>
      <c r="BM15" s="175">
        <f>SUM(IFERROR((BK15-BL15)/BK15,))</f>
        <v>0</v>
      </c>
      <c r="BN15" s="62"/>
      <c r="BO15" s="70"/>
    </row>
    <row r="16" spans="1:68" s="69" customFormat="1" ht="13.2" hidden="1" customHeight="1" x14ac:dyDescent="0.25">
      <c r="A16" s="166"/>
      <c r="B16" s="167"/>
      <c r="C16" s="164"/>
      <c r="D16" s="170"/>
      <c r="E16" s="165" t="e">
        <f>SUM((C16-D16)/C16)</f>
        <v>#DIV/0!</v>
      </c>
      <c r="F16" s="164"/>
      <c r="G16" s="164"/>
      <c r="H16" s="165" t="e">
        <f>SUM((F16-G16)/F16)</f>
        <v>#DIV/0!</v>
      </c>
      <c r="I16" s="311"/>
      <c r="J16" s="44"/>
      <c r="K16" s="164"/>
      <c r="L16" s="170"/>
      <c r="M16" s="171" t="e">
        <f>SUM((K16-L16)/K16)</f>
        <v>#DIV/0!</v>
      </c>
      <c r="N16" s="170"/>
      <c r="O16" s="172"/>
      <c r="P16" s="171" t="e">
        <f>SUM((N16-O16)/N16)</f>
        <v>#DIV/0!</v>
      </c>
      <c r="Q16" s="83"/>
      <c r="R16" s="164"/>
      <c r="S16" s="170"/>
      <c r="T16" s="171" t="e">
        <f>SUM((R16-S16)/R16)</f>
        <v>#DIV/0!</v>
      </c>
      <c r="U16" s="170"/>
      <c r="V16" s="172"/>
      <c r="W16" s="171" t="e">
        <f>SUM((U16-V16)/U16)</f>
        <v>#DIV/0!</v>
      </c>
      <c r="X16" s="44"/>
      <c r="Y16" s="164"/>
      <c r="Z16" s="170"/>
      <c r="AA16" s="171" t="e">
        <f>SUM((Y16-Z16)/Y16)</f>
        <v>#DIV/0!</v>
      </c>
      <c r="AB16" s="170"/>
      <c r="AC16" s="172"/>
      <c r="AD16" s="171" t="e">
        <f>SUM((AB16-AC16)/AB16)</f>
        <v>#DIV/0!</v>
      </c>
      <c r="AE16" s="44"/>
      <c r="AF16" s="80"/>
      <c r="AG16" s="170"/>
      <c r="AH16" s="122" t="e">
        <f>SUM((AF16-AG16)/AF16)</f>
        <v>#DIV/0!</v>
      </c>
      <c r="AI16" s="82"/>
      <c r="AJ16" s="4"/>
      <c r="AK16" s="122" t="e">
        <f>SUM((AI16-AJ16)/AI16)</f>
        <v>#DIV/0!</v>
      </c>
      <c r="AL16" s="44"/>
      <c r="AM16" s="80"/>
      <c r="AN16" s="170"/>
      <c r="AO16" s="122" t="e">
        <f>SUM((AM16-AN16)/AM16)</f>
        <v>#DIV/0!</v>
      </c>
      <c r="AP16" s="82"/>
      <c r="AQ16" s="4"/>
      <c r="AR16" s="122" t="e">
        <f>SUM((AP16-AQ16)/AP16)</f>
        <v>#DIV/0!</v>
      </c>
      <c r="AS16" s="44"/>
      <c r="AT16" s="80"/>
      <c r="AU16" s="170"/>
      <c r="AV16" s="122" t="e">
        <f>SUM((AT16-AU16)/AT16)</f>
        <v>#DIV/0!</v>
      </c>
      <c r="AW16" s="82"/>
      <c r="AX16" s="4"/>
      <c r="AY16" s="122" t="e">
        <f>SUM((AW16-AX16)/AW16)</f>
        <v>#DIV/0!</v>
      </c>
      <c r="AZ16" s="44"/>
      <c r="BA16" s="37"/>
      <c r="BB16" s="170"/>
      <c r="BC16" s="120" t="e">
        <f>SUM((BA16-BB16)/BA16)</f>
        <v>#DIV/0!</v>
      </c>
      <c r="BD16" s="4"/>
      <c r="BE16" s="4"/>
      <c r="BF16" s="120" t="e">
        <f>SUM((BD16-BE16)/BD16)</f>
        <v>#DIV/0!</v>
      </c>
      <c r="BG16" s="44"/>
      <c r="BH16" s="37"/>
      <c r="BI16" s="170"/>
      <c r="BJ16" s="120" t="e">
        <f>SUM((BH16-BI16)/BH16)</f>
        <v>#DIV/0!</v>
      </c>
      <c r="BK16" s="4"/>
      <c r="BL16" s="4"/>
      <c r="BM16" s="120" t="e">
        <f>SUM((BK16-BL16)/BK16)</f>
        <v>#DIV/0!</v>
      </c>
      <c r="BN16" s="44"/>
      <c r="BO16" s="40"/>
      <c r="BP16" s="68"/>
    </row>
    <row r="17" spans="1:68" ht="13.8" hidden="1" thickBot="1" x14ac:dyDescent="0.3">
      <c r="A17" s="132"/>
      <c r="B17" s="133"/>
      <c r="C17" s="80">
        <f t="shared" ref="C17:D17" si="47">K17+R17+Y17+AF17+AM17+AT17+BA17+BH17</f>
        <v>0</v>
      </c>
      <c r="D17" s="82">
        <f t="shared" si="47"/>
        <v>0</v>
      </c>
      <c r="E17" s="81">
        <f t="shared" ref="E17" si="48">SUM(IFERROR((C17-D17)/C17,))</f>
        <v>0</v>
      </c>
      <c r="F17" s="80">
        <f t="shared" ref="F17:G17" si="49">N17+U17+AB17+AI17+AP17+AW17+BD17+BK17</f>
        <v>0</v>
      </c>
      <c r="G17" s="80">
        <f t="shared" si="49"/>
        <v>0</v>
      </c>
      <c r="H17" s="81">
        <f t="shared" ref="H17" si="50">SUM(IFERROR((F17-G17)/F17,))</f>
        <v>0</v>
      </c>
      <c r="I17" s="309"/>
      <c r="J17" s="44"/>
      <c r="K17" s="80"/>
      <c r="L17" s="82">
        <f>SUMIFS('P4F Invoice Recon'!$U$37:$U$63,'P4F Invoice Recon'!$V$37:$V$63,'P4F Budget Recon'!$B17,'P4F Invoice Recon'!$F$37:$F$63,1)</f>
        <v>0</v>
      </c>
      <c r="M17" s="122">
        <f t="shared" ref="M17" si="51">SUM(IFERROR((K17-L17)/K17,))</f>
        <v>0</v>
      </c>
      <c r="N17" s="82"/>
      <c r="O17" s="41"/>
      <c r="P17" s="122">
        <f t="shared" ref="P17" si="52">SUM(IFERROR((N17-O17)/N17,))</f>
        <v>0</v>
      </c>
      <c r="Q17" s="83"/>
      <c r="R17" s="80"/>
      <c r="S17" s="82">
        <f>SUMIFS('P4F Invoice Recon'!$U$37:$U$63,'P4F Invoice Recon'!$V$37:$V$63,'P4F Budget Recon'!$B17,'P4F Invoice Recon'!$F$37:$F$63,2)</f>
        <v>0</v>
      </c>
      <c r="T17" s="122">
        <f t="shared" ref="T17" si="53">SUM(IFERROR((R17-S17)/R17,))</f>
        <v>0</v>
      </c>
      <c r="U17" s="82"/>
      <c r="V17" s="41"/>
      <c r="W17" s="122">
        <f t="shared" ref="W17" si="54">SUM(IFERROR((U17-V17)/U17,))</f>
        <v>0</v>
      </c>
      <c r="X17" s="44"/>
      <c r="Y17" s="80"/>
      <c r="Z17" s="82">
        <f>SUMIFS('P4F Invoice Recon'!$U$37:$U$63,'P4F Invoice Recon'!$V$37:$V$63,'P4F Budget Recon'!$B17,'P4F Invoice Recon'!$F$37:$F$63,3)</f>
        <v>0</v>
      </c>
      <c r="AA17" s="122">
        <f t="shared" ref="AA17" si="55">SUM(IFERROR((Y17-Z17)/Y17,))</f>
        <v>0</v>
      </c>
      <c r="AB17" s="82"/>
      <c r="AC17" s="4"/>
      <c r="AD17" s="122">
        <f t="shared" ref="AD17" si="56">SUM(IFERROR((AB17-AC17)/AB17,))</f>
        <v>0</v>
      </c>
      <c r="AE17" s="44"/>
      <c r="AF17" s="80"/>
      <c r="AG17" s="82">
        <f>SUMIFS('P4F Invoice Recon'!$U$37:$U$63,'P4F Invoice Recon'!$V$37:$V$63,'P4F Budget Recon'!$B17,'P4F Invoice Recon'!$F$37:$F$63,4)</f>
        <v>0</v>
      </c>
      <c r="AH17" s="122">
        <f t="shared" ref="AH17" si="57">SUM(IFERROR((AF17-AG17)/AF17,))</f>
        <v>0</v>
      </c>
      <c r="AI17" s="82"/>
      <c r="AJ17" s="41"/>
      <c r="AK17" s="122">
        <f t="shared" ref="AK17" si="58">SUM(IFERROR((AI17-AJ17)/AI17,))</f>
        <v>0</v>
      </c>
      <c r="AL17" s="44"/>
      <c r="AM17" s="80"/>
      <c r="AN17" s="82">
        <f>SUMIFS('P4F Invoice Recon'!$U$37:$U$63,'P4F Invoice Recon'!$V$37:$V$63,'P4F Budget Recon'!$B17,'P4F Invoice Recon'!$F$37:$F$63,5)</f>
        <v>0</v>
      </c>
      <c r="AO17" s="122">
        <f t="shared" ref="AO17" si="59">SUM(IFERROR((AM17-AN17)/AM17,))</f>
        <v>0</v>
      </c>
      <c r="AP17" s="82"/>
      <c r="AQ17" s="41"/>
      <c r="AR17" s="122">
        <f t="shared" ref="AR17" si="60">SUM(IFERROR((AP17-AQ17)/AP17,))</f>
        <v>0</v>
      </c>
      <c r="AS17" s="44"/>
      <c r="AT17" s="80"/>
      <c r="AU17" s="82">
        <f>SUMIFS('P4F Invoice Recon'!$U$37:$U$63,'P4F Invoice Recon'!$V$37:$V$63,'P4F Budget Recon'!$B17,'P4F Invoice Recon'!$F$37:$F$63,6)</f>
        <v>0</v>
      </c>
      <c r="AV17" s="122">
        <f t="shared" ref="AV17" si="61">SUM(IFERROR((AT17-AU17)/AT17,))</f>
        <v>0</v>
      </c>
      <c r="AW17" s="82"/>
      <c r="AX17" s="41"/>
      <c r="AY17" s="122">
        <f t="shared" ref="AY17" si="62">SUM(IFERROR((AW17-AX17)/AW17,))</f>
        <v>0</v>
      </c>
      <c r="AZ17" s="44"/>
      <c r="BA17" s="37"/>
      <c r="BB17" s="82">
        <f>SUMIFS('P4F Invoice Recon'!$U$37:$U$63,'P4F Invoice Recon'!$V$37:$V$63,'P4F Budget Recon'!$B17,'P4F Invoice Recon'!$F$37:$F$63,7)</f>
        <v>0</v>
      </c>
      <c r="BC17" s="120">
        <f t="shared" ref="BC17" si="63">SUM(IFERROR((BA17-BB17)/BA17,))</f>
        <v>0</v>
      </c>
      <c r="BD17" s="4"/>
      <c r="BE17" s="41"/>
      <c r="BF17" s="120">
        <f t="shared" ref="BF17" si="64">SUM(IFERROR((BD17-BE17)/BD17,))</f>
        <v>0</v>
      </c>
      <c r="BG17" s="44"/>
      <c r="BH17" s="37"/>
      <c r="BI17" s="82">
        <f>SUMIFS('P4F Invoice Recon'!$U$37:$U$63,'P4F Invoice Recon'!$V$37:$V$63,'P4F Budget Recon'!$B17,'P4F Invoice Recon'!$F$37:$F$63,8)</f>
        <v>0</v>
      </c>
      <c r="BJ17" s="120">
        <f t="shared" ref="BJ17" si="65">SUM(IFERROR((BH17-BI17)/BH17,))</f>
        <v>0</v>
      </c>
      <c r="BK17" s="4"/>
      <c r="BL17" s="41"/>
      <c r="BM17" s="120">
        <f t="shared" ref="BM17" si="66">SUM(IFERROR((BK17-BL17)/BK17,))</f>
        <v>0</v>
      </c>
      <c r="BN17" s="44"/>
      <c r="BO17" s="40"/>
    </row>
    <row r="18" spans="1:68" ht="13.8" thickBot="1" x14ac:dyDescent="0.3">
      <c r="A18" s="168">
        <v>3</v>
      </c>
      <c r="B18" s="169" t="s">
        <v>3</v>
      </c>
      <c r="C18" s="144">
        <f>SUM('P4F Budget Recon'!$C$20:$C$24)</f>
        <v>24108.899999999998</v>
      </c>
      <c r="D18" s="173">
        <f>SUM('P4F Budget Recon'!$D$20:$D$24)</f>
        <v>1650</v>
      </c>
      <c r="E18" s="145">
        <f>SUM(IFERROR((C18-D18)/C18,))</f>
        <v>0.93156054403145727</v>
      </c>
      <c r="F18" s="144">
        <f>SUM(F20:F23)</f>
        <v>12054.46</v>
      </c>
      <c r="G18" s="144">
        <f>SUM(G20:G23)</f>
        <v>12050</v>
      </c>
      <c r="H18" s="146">
        <f>SUM(IFERROR((F18-G18)/F18,))</f>
        <v>3.6998753988143205E-4</v>
      </c>
      <c r="I18" s="310"/>
      <c r="J18" s="78"/>
      <c r="K18" s="144">
        <f>SUM('P4F Budget Recon'!K20:K24)</f>
        <v>22501.64</v>
      </c>
      <c r="L18" s="173">
        <f>SUM('P4F Budget Recon'!L20:L24)</f>
        <v>0</v>
      </c>
      <c r="M18" s="174">
        <f>SUM(IFERROR((K18-L18)/K18,))</f>
        <v>1</v>
      </c>
      <c r="N18" s="173">
        <f>SUM('P4F Budget Recon'!N20:N24)</f>
        <v>0</v>
      </c>
      <c r="O18" s="144">
        <f>SUM('P4F Budget Recon'!O20:O24)</f>
        <v>0</v>
      </c>
      <c r="P18" s="175">
        <f>SUM(IFERROR((N18-O18)/N18,))</f>
        <v>0</v>
      </c>
      <c r="Q18" s="78"/>
      <c r="R18" s="144">
        <f>SUM('P4F Budget Recon'!R20:R24)</f>
        <v>1607.26</v>
      </c>
      <c r="S18" s="173">
        <f>SUM('P4F Budget Recon'!S20:S24)</f>
        <v>1650</v>
      </c>
      <c r="T18" s="174">
        <f>SUM(IFERROR((R18-S18)/R18,))</f>
        <v>-2.6591839528141065E-2</v>
      </c>
      <c r="U18" s="173">
        <f>SUM('P4F Budget Recon'!U20:U24)</f>
        <v>12054.46</v>
      </c>
      <c r="V18" s="144">
        <f>SUM('P4F Budget Recon'!V20:V24)</f>
        <v>12050</v>
      </c>
      <c r="W18" s="175">
        <f>SUM(IFERROR((U18-V18)/U18,))</f>
        <v>3.6998753988143205E-4</v>
      </c>
      <c r="X18" s="78"/>
      <c r="Y18" s="144">
        <f>SUM('P4F Budget Recon'!Y20:Y24)</f>
        <v>0</v>
      </c>
      <c r="Z18" s="173">
        <f>SUM('P4F Budget Recon'!Z20:Z24)</f>
        <v>0</v>
      </c>
      <c r="AA18" s="174">
        <f>SUM(IFERROR((Y18-Z18)/Y18,))</f>
        <v>0</v>
      </c>
      <c r="AB18" s="173">
        <f>SUM('P4F Budget Recon'!AB20:AB24)</f>
        <v>0</v>
      </c>
      <c r="AC18" s="144">
        <f>SUM('P4F Budget Recon'!AC20:AC24)</f>
        <v>0</v>
      </c>
      <c r="AD18" s="175">
        <f>SUM(IFERROR((AB18-AC18)/AB18,))</f>
        <v>0</v>
      </c>
      <c r="AE18" s="78"/>
      <c r="AF18" s="144">
        <f>SUM('P4F Budget Recon'!AF20:AF24)</f>
        <v>0</v>
      </c>
      <c r="AG18" s="173">
        <f>SUM('P4F Budget Recon'!AG20:AG24)</f>
        <v>0</v>
      </c>
      <c r="AH18" s="174">
        <f>SUM(IFERROR((AF18-AG18)/AF18,))</f>
        <v>0</v>
      </c>
      <c r="AI18" s="173">
        <f>SUM('P4F Budget Recon'!AI20:AI24)</f>
        <v>0</v>
      </c>
      <c r="AJ18" s="144">
        <f>SUM('P4F Budget Recon'!AJ20:AJ24)</f>
        <v>0</v>
      </c>
      <c r="AK18" s="175">
        <f>SUM(IFERROR((AI18-AJ18)/AI18,))</f>
        <v>0</v>
      </c>
      <c r="AL18" s="78"/>
      <c r="AM18" s="144">
        <f>SUM('P4F Budget Recon'!AM20:AM24)</f>
        <v>0</v>
      </c>
      <c r="AN18" s="173">
        <f>SUM('P4F Budget Recon'!AN20:AN24)</f>
        <v>0</v>
      </c>
      <c r="AO18" s="174">
        <f>SUM(IFERROR((AM18-AN18)/AM18,))</f>
        <v>0</v>
      </c>
      <c r="AP18" s="173">
        <f>SUM('P4F Budget Recon'!AP20:AP24)</f>
        <v>0</v>
      </c>
      <c r="AQ18" s="144">
        <f>SUM('P4F Budget Recon'!AQ20:AQ24)</f>
        <v>0</v>
      </c>
      <c r="AR18" s="175">
        <f>SUM(IFERROR((AP18-AQ18)/AP18,))</f>
        <v>0</v>
      </c>
      <c r="AS18" s="78"/>
      <c r="AT18" s="144">
        <f>SUM('P4F Budget Recon'!AT20:AT24)</f>
        <v>0</v>
      </c>
      <c r="AU18" s="173">
        <f>SUM('P4F Budget Recon'!AU20:AU24)</f>
        <v>0</v>
      </c>
      <c r="AV18" s="174">
        <f>SUM(IFERROR((AT18-AU18)/AT18,))</f>
        <v>0</v>
      </c>
      <c r="AW18" s="173">
        <f>SUM('P4F Budget Recon'!AW20:AW24)</f>
        <v>0</v>
      </c>
      <c r="AX18" s="144">
        <f>SUM('P4F Budget Recon'!AX20:AX24)</f>
        <v>0</v>
      </c>
      <c r="AY18" s="175">
        <f>SUM(IFERROR((AW18-AX18)/AW18,))</f>
        <v>0</v>
      </c>
      <c r="AZ18" s="78"/>
      <c r="BA18" s="144">
        <f>SUM('P4F Budget Recon'!BA20:BA24)</f>
        <v>0</v>
      </c>
      <c r="BB18" s="173">
        <f>SUM('P4F Budget Recon'!BB20:BB24)</f>
        <v>0</v>
      </c>
      <c r="BC18" s="174">
        <f>SUM(IFERROR((BA18-BB18)/BA18,))</f>
        <v>0</v>
      </c>
      <c r="BD18" s="173">
        <f>SUM('P4F Budget Recon'!BD20:BD24)</f>
        <v>0</v>
      </c>
      <c r="BE18" s="144">
        <f>SUM('P4F Budget Recon'!BE20:BE24)</f>
        <v>0</v>
      </c>
      <c r="BF18" s="175">
        <f>SUM(IFERROR((BD18-BE18)/BD18,))</f>
        <v>0</v>
      </c>
      <c r="BG18" s="78"/>
      <c r="BH18" s="144">
        <f>SUM('P4F Budget Recon'!BH20:BH24)</f>
        <v>0</v>
      </c>
      <c r="BI18" s="173">
        <f>SUM('P4F Budget Recon'!BI20:BI24)</f>
        <v>0</v>
      </c>
      <c r="BJ18" s="174">
        <f>SUM(IFERROR((BH18-BI18)/BH18,))</f>
        <v>0</v>
      </c>
      <c r="BK18" s="173">
        <f>SUM('P4F Budget Recon'!BK20:BK24)</f>
        <v>0</v>
      </c>
      <c r="BL18" s="144">
        <f>SUM('P4F Budget Recon'!BL20:BL24)</f>
        <v>0</v>
      </c>
      <c r="BM18" s="175">
        <f>SUM(IFERROR((BK18-BL18)/BK18,))</f>
        <v>0</v>
      </c>
      <c r="BN18" s="62"/>
      <c r="BO18" s="70"/>
    </row>
    <row r="19" spans="1:68" s="69" customFormat="1" ht="13.2" hidden="1" customHeight="1" x14ac:dyDescent="0.25">
      <c r="A19" s="176"/>
      <c r="B19" s="177"/>
      <c r="C19" s="149"/>
      <c r="D19" s="153"/>
      <c r="E19" s="150" t="e">
        <f t="shared" ref="E19:E26" si="67">SUM((C19-D19)/C19)</f>
        <v>#DIV/0!</v>
      </c>
      <c r="F19" s="149"/>
      <c r="G19" s="149"/>
      <c r="H19" s="150" t="e">
        <f t="shared" ref="H19:H26" si="68">SUM((F19-G19)/F19)</f>
        <v>#DIV/0!</v>
      </c>
      <c r="I19" s="307"/>
      <c r="J19" s="66"/>
      <c r="K19" s="149"/>
      <c r="L19" s="153"/>
      <c r="M19" s="154" t="e">
        <f t="shared" ref="M19:M26" si="69">SUM((K19-L19)/K19)</f>
        <v>#DIV/0!</v>
      </c>
      <c r="N19" s="153"/>
      <c r="O19" s="155"/>
      <c r="P19" s="154" t="e">
        <f t="shared" ref="P19:P26" si="70">SUM((N19-O19)/N19)</f>
        <v>#DIV/0!</v>
      </c>
      <c r="Q19" s="43"/>
      <c r="R19" s="149"/>
      <c r="S19" s="153"/>
      <c r="T19" s="154" t="e">
        <f t="shared" ref="T19" si="71">SUM((R19-S19)/R19)</f>
        <v>#DIV/0!</v>
      </c>
      <c r="U19" s="153"/>
      <c r="V19" s="155"/>
      <c r="W19" s="154" t="e">
        <f t="shared" ref="W19" si="72">SUM((U19-V19)/U19)</f>
        <v>#DIV/0!</v>
      </c>
      <c r="X19" s="66"/>
      <c r="Y19" s="149"/>
      <c r="Z19" s="153"/>
      <c r="AA19" s="154" t="e">
        <f t="shared" ref="AA19" si="73">SUM((Y19-Z19)/Y19)</f>
        <v>#DIV/0!</v>
      </c>
      <c r="AB19" s="153"/>
      <c r="AC19" s="155"/>
      <c r="AD19" s="154" t="e">
        <f t="shared" ref="AD19" si="74">SUM((AB19-AC19)/AB19)</f>
        <v>#DIV/0!</v>
      </c>
      <c r="AE19" s="66"/>
      <c r="AF19" s="149"/>
      <c r="AG19" s="153"/>
      <c r="AH19" s="154" t="e">
        <f t="shared" ref="AH19" si="75">SUM((AF19-AG19)/AF19)</f>
        <v>#DIV/0!</v>
      </c>
      <c r="AI19" s="153"/>
      <c r="AJ19" s="155"/>
      <c r="AK19" s="154" t="e">
        <f t="shared" ref="AK19" si="76">SUM((AI19-AJ19)/AI19)</f>
        <v>#DIV/0!</v>
      </c>
      <c r="AL19" s="66"/>
      <c r="AM19" s="149"/>
      <c r="AN19" s="153"/>
      <c r="AO19" s="154" t="e">
        <f t="shared" ref="AO19" si="77">SUM((AM19-AN19)/AM19)</f>
        <v>#DIV/0!</v>
      </c>
      <c r="AP19" s="153"/>
      <c r="AQ19" s="155"/>
      <c r="AR19" s="154" t="e">
        <f t="shared" ref="AR19" si="78">SUM((AP19-AQ19)/AP19)</f>
        <v>#DIV/0!</v>
      </c>
      <c r="AS19" s="66"/>
      <c r="AT19" s="149"/>
      <c r="AU19" s="153"/>
      <c r="AV19" s="154" t="e">
        <f t="shared" ref="AV19" si="79">SUM((AT19-AU19)/AT19)</f>
        <v>#DIV/0!</v>
      </c>
      <c r="AW19" s="153"/>
      <c r="AX19" s="155"/>
      <c r="AY19" s="154" t="e">
        <f t="shared" ref="AY19" si="80">SUM((AW19-AX19)/AW19)</f>
        <v>#DIV/0!</v>
      </c>
      <c r="AZ19" s="66"/>
      <c r="BA19" s="158"/>
      <c r="BB19" s="153"/>
      <c r="BC19" s="159" t="e">
        <f t="shared" ref="BC19" si="81">SUM((BA19-BB19)/BA19)</f>
        <v>#DIV/0!</v>
      </c>
      <c r="BD19" s="155"/>
      <c r="BE19" s="155"/>
      <c r="BF19" s="159" t="e">
        <f t="shared" ref="BF19" si="82">SUM((BD19-BE19)/BD19)</f>
        <v>#DIV/0!</v>
      </c>
      <c r="BG19" s="66"/>
      <c r="BH19" s="158"/>
      <c r="BI19" s="153"/>
      <c r="BJ19" s="159" t="e">
        <f t="shared" ref="BJ19" si="83">SUM((BH19-BI19)/BH19)</f>
        <v>#DIV/0!</v>
      </c>
      <c r="BK19" s="155"/>
      <c r="BL19" s="155"/>
      <c r="BM19" s="159" t="e">
        <f t="shared" ref="BM19" si="84">SUM((BK19-BL19)/BK19)</f>
        <v>#DIV/0!</v>
      </c>
      <c r="BN19" s="66"/>
      <c r="BO19" s="71"/>
      <c r="BP19" s="68"/>
    </row>
    <row r="20" spans="1:68" s="69" customFormat="1" ht="25.8" customHeight="1" x14ac:dyDescent="0.25">
      <c r="A20" s="131">
        <v>3.1</v>
      </c>
      <c r="B20" s="105" t="s">
        <v>149</v>
      </c>
      <c r="C20" s="80">
        <f t="shared" ref="C20" si="85">K20+R20+Y20+AF20+AM20+AT20+BA20+BH20</f>
        <v>22501.64</v>
      </c>
      <c r="D20" s="82">
        <f>L20+S20+Z20+AG20+AN20+AU20+BB20+BI20</f>
        <v>0</v>
      </c>
      <c r="E20" s="81">
        <f>SUM(IFERROR((C20-D20)/C20,))</f>
        <v>1</v>
      </c>
      <c r="F20" s="80">
        <f>N20+U20+AB20+AI20+AP20+AW20+BD20+BK20</f>
        <v>0</v>
      </c>
      <c r="G20" s="80">
        <f>O20+V20+AC20+AJ20+AQ20+AX20+BE20+BL20</f>
        <v>0</v>
      </c>
      <c r="H20" s="81">
        <f>SUM(IFERROR((F20-G20)/F20,))</f>
        <v>0</v>
      </c>
      <c r="I20" s="309" t="s">
        <v>108</v>
      </c>
      <c r="J20" s="66"/>
      <c r="K20" s="302">
        <v>22501.64</v>
      </c>
      <c r="L20" s="82">
        <f>SUMIFS('P4F Invoice Recon'!$U$37:$U$63,'P4F Invoice Recon'!$V$37:$V$63,'P4F Budget Recon'!$B20,'P4F Invoice Recon'!$F$37:$F$63,1)</f>
        <v>0</v>
      </c>
      <c r="M20" s="121">
        <f>SUM(IFERROR((K20-L20)/K20,))</f>
        <v>1</v>
      </c>
      <c r="N20" s="5"/>
      <c r="O20" s="65"/>
      <c r="P20" s="121">
        <f>SUM(IFERROR((N20-O20)/N20,))</f>
        <v>0</v>
      </c>
      <c r="Q20" s="43"/>
      <c r="R20" s="302"/>
      <c r="S20" s="82">
        <f>SUMIFS('P4F Invoice Recon'!$U$37:$U$63,'P4F Invoice Recon'!$V$37:$V$63,'P4F Budget Recon'!$B20,'P4F Invoice Recon'!$F$37:$F$63,2)</f>
        <v>0</v>
      </c>
      <c r="T20" s="121">
        <f>SUM(IFERROR((R20-S20)/R20,))</f>
        <v>0</v>
      </c>
      <c r="U20" s="303"/>
      <c r="V20" s="304"/>
      <c r="W20" s="121">
        <f>SUM(IFERROR((U20-V20)/U20,))</f>
        <v>0</v>
      </c>
      <c r="X20" s="66"/>
      <c r="Y20" s="36"/>
      <c r="Z20" s="82">
        <f>SUMIFS('P4F Invoice Recon'!$U$37:$U$63,'P4F Invoice Recon'!$V$37:$V$63,'P4F Budget Recon'!$B20,'P4F Invoice Recon'!$F$37:$F$63,3)</f>
        <v>0</v>
      </c>
      <c r="AA20" s="121">
        <f>SUM(IFERROR((Y20-Z20)/Y20,))</f>
        <v>0</v>
      </c>
      <c r="AB20" s="5"/>
      <c r="AC20" s="65"/>
      <c r="AD20" s="121">
        <f>SUM(IFERROR((AB20-AC20)/AB20,))</f>
        <v>0</v>
      </c>
      <c r="AE20" s="66"/>
      <c r="AF20" s="36"/>
      <c r="AG20" s="82">
        <f>SUMIFS('P4F Invoice Recon'!$U$37:$U$63,'P4F Invoice Recon'!$V$37:$V$63,'P4F Budget Recon'!$B20,'P4F Invoice Recon'!$F$37:$F$63,4)</f>
        <v>0</v>
      </c>
      <c r="AH20" s="121">
        <f>SUM(IFERROR((AF20-AG20)/AF20,))</f>
        <v>0</v>
      </c>
      <c r="AI20" s="5"/>
      <c r="AJ20" s="72"/>
      <c r="AK20" s="121">
        <f>SUM(IFERROR((AI20-AJ20)/AI20,))</f>
        <v>0</v>
      </c>
      <c r="AL20" s="66"/>
      <c r="AM20" s="36"/>
      <c r="AN20" s="82">
        <f>SUMIFS('P4F Invoice Recon'!$U$37:$U$63,'P4F Invoice Recon'!$V$37:$V$63,'P4F Budget Recon'!$B20,'P4F Invoice Recon'!$F$37:$F$63,5)</f>
        <v>0</v>
      </c>
      <c r="AO20" s="121">
        <f>SUM(IFERROR((AM20-AN20)/AM20,))</f>
        <v>0</v>
      </c>
      <c r="AP20" s="5"/>
      <c r="AQ20" s="72"/>
      <c r="AR20" s="121">
        <f>SUM(IFERROR((AP20-AQ20)/AP20,))</f>
        <v>0</v>
      </c>
      <c r="AS20" s="66"/>
      <c r="AT20" s="36"/>
      <c r="AU20" s="82">
        <f>SUMIFS('P4F Invoice Recon'!$U$37:$U$63,'P4F Invoice Recon'!$V$37:$V$63,'P4F Budget Recon'!$B20,'P4F Invoice Recon'!$F$37:$F$63,6)</f>
        <v>0</v>
      </c>
      <c r="AV20" s="121">
        <f>SUM(IFERROR((AT20-AU20)/AT20,))</f>
        <v>0</v>
      </c>
      <c r="AW20" s="5"/>
      <c r="AX20" s="72"/>
      <c r="AY20" s="121">
        <f>SUM(IFERROR((AW20-AX20)/AW20,))</f>
        <v>0</v>
      </c>
      <c r="AZ20" s="66"/>
      <c r="BA20" s="64"/>
      <c r="BB20" s="82">
        <f>SUMIFS('P4F Invoice Recon'!$U$37:$U$63,'P4F Invoice Recon'!$V$37:$V$63,'P4F Budget Recon'!$B20,'P4F Invoice Recon'!$F$37:$F$63,7)</f>
        <v>0</v>
      </c>
      <c r="BC20" s="119">
        <f>SUM(IFERROR((BA20-BB20)/BA20,))</f>
        <v>0</v>
      </c>
      <c r="BD20" s="65"/>
      <c r="BE20" s="72"/>
      <c r="BF20" s="119">
        <f>SUM(IFERROR((BD20-BE20)/BD20,))</f>
        <v>0</v>
      </c>
      <c r="BG20" s="66"/>
      <c r="BH20" s="64"/>
      <c r="BI20" s="82">
        <f>SUMIFS('P4F Invoice Recon'!$U$37:$U$63,'P4F Invoice Recon'!$V$37:$V$63,'P4F Budget Recon'!$B20,'P4F Invoice Recon'!$F$37:$F$63,8)</f>
        <v>0</v>
      </c>
      <c r="BJ20" s="119">
        <f>SUM(IFERROR((BH20-BI20)/BH20,))</f>
        <v>0</v>
      </c>
      <c r="BK20" s="65"/>
      <c r="BL20" s="72"/>
      <c r="BM20" s="119">
        <f>SUM(IFERROR((BK20-BL20)/BK20,))</f>
        <v>0</v>
      </c>
      <c r="BN20" s="66"/>
      <c r="BO20" s="71"/>
      <c r="BP20" s="68"/>
    </row>
    <row r="21" spans="1:68" s="69" customFormat="1" ht="26.4" x14ac:dyDescent="0.25">
      <c r="A21" s="131">
        <v>3.3</v>
      </c>
      <c r="B21" s="105" t="s">
        <v>150</v>
      </c>
      <c r="C21" s="80">
        <f t="shared" ref="C21:C23" si="86">K21+R21+Y21+AF21+AM21+AT21+BA21+BH21</f>
        <v>1607.26</v>
      </c>
      <c r="D21" s="82">
        <f>L21+S21+Z21+AG21+AN21+AU21+BB21+BI21</f>
        <v>1650</v>
      </c>
      <c r="E21" s="81">
        <f t="shared" ref="E21:E23" si="87">SUM(IFERROR((C21-D21)/C21,))</f>
        <v>-2.6591839528141065E-2</v>
      </c>
      <c r="F21" s="80">
        <f>N21+U21+AB21+AI21+AP21+AW21+BD21+BK21</f>
        <v>0</v>
      </c>
      <c r="G21" s="80">
        <f>O21+V21+AC21+AJ21+AQ21+AX21+BE21+BL21</f>
        <v>0</v>
      </c>
      <c r="H21" s="81">
        <f t="shared" ref="H21:H23" si="88">SUM(IFERROR((F21-G21)/F21,))</f>
        <v>0</v>
      </c>
      <c r="I21" s="309" t="s">
        <v>108</v>
      </c>
      <c r="J21" s="66"/>
      <c r="K21" s="302"/>
      <c r="L21" s="82">
        <f>SUMIFS('P4F Invoice Recon'!$U$37:$U$63,'P4F Invoice Recon'!$V$37:$V$63,'P4F Budget Recon'!$B21,'P4F Invoice Recon'!$F$37:$F$63,1)</f>
        <v>0</v>
      </c>
      <c r="M21" s="121">
        <f t="shared" ref="M21:M23" si="89">SUM(IFERROR((K21-L21)/K21,))</f>
        <v>0</v>
      </c>
      <c r="N21" s="5"/>
      <c r="O21" s="65"/>
      <c r="P21" s="121">
        <f t="shared" ref="P21:P23" si="90">SUM(IFERROR((N21-O21)/N21,))</f>
        <v>0</v>
      </c>
      <c r="Q21" s="43"/>
      <c r="R21" s="302">
        <v>1607.26</v>
      </c>
      <c r="S21" s="82">
        <f>SUMIFS('P4F Invoice Recon'!$U$37:$U$63,'P4F Invoice Recon'!$V$37:$V$63,'P4F Budget Recon'!$B21,'P4F Invoice Recon'!$F$37:$F$63,2)</f>
        <v>1650</v>
      </c>
      <c r="T21" s="121">
        <f t="shared" ref="T21:T23" si="91">SUM(IFERROR((R21-S21)/R21,))</f>
        <v>-2.6591839528141065E-2</v>
      </c>
      <c r="U21" s="303">
        <v>0</v>
      </c>
      <c r="V21" s="304"/>
      <c r="W21" s="121">
        <f t="shared" ref="W21:W23" si="92">SUM(IFERROR((U21-V21)/U21,))</f>
        <v>0</v>
      </c>
      <c r="X21" s="66"/>
      <c r="Y21" s="36"/>
      <c r="Z21" s="82">
        <f>SUMIFS('P4F Invoice Recon'!$U$37:$U$63,'P4F Invoice Recon'!$V$37:$V$63,'P4F Budget Recon'!$B21,'P4F Invoice Recon'!$F$37:$F$63,3)</f>
        <v>0</v>
      </c>
      <c r="AA21" s="121">
        <f t="shared" ref="AA21:AA23" si="93">SUM(IFERROR((Y21-Z21)/Y21,))</f>
        <v>0</v>
      </c>
      <c r="AB21" s="5"/>
      <c r="AC21" s="65"/>
      <c r="AD21" s="121">
        <f t="shared" ref="AD21:AD23" si="94">SUM(IFERROR((AB21-AC21)/AB21,))</f>
        <v>0</v>
      </c>
      <c r="AE21" s="66"/>
      <c r="AF21" s="36"/>
      <c r="AG21" s="82">
        <f>SUMIFS('P4F Invoice Recon'!$U$37:$U$63,'P4F Invoice Recon'!$V$37:$V$63,'P4F Budget Recon'!$B21,'P4F Invoice Recon'!$F$37:$F$63,4)</f>
        <v>0</v>
      </c>
      <c r="AH21" s="121">
        <f t="shared" ref="AH21:AH23" si="95">SUM(IFERROR((AF21-AG21)/AF21,))</f>
        <v>0</v>
      </c>
      <c r="AI21" s="5"/>
      <c r="AJ21" s="72"/>
      <c r="AK21" s="121">
        <f t="shared" ref="AK21:AK23" si="96">SUM(IFERROR((AI21-AJ21)/AI21,))</f>
        <v>0</v>
      </c>
      <c r="AL21" s="66"/>
      <c r="AM21" s="36"/>
      <c r="AN21" s="82">
        <f>SUMIFS('P4F Invoice Recon'!$U$37:$U$63,'P4F Invoice Recon'!$V$37:$V$63,'P4F Budget Recon'!$B21,'P4F Invoice Recon'!$F$37:$F$63,5)</f>
        <v>0</v>
      </c>
      <c r="AO21" s="121">
        <f t="shared" ref="AO21:AO23" si="97">SUM(IFERROR((AM21-AN21)/AM21,))</f>
        <v>0</v>
      </c>
      <c r="AP21" s="5"/>
      <c r="AQ21" s="72"/>
      <c r="AR21" s="121">
        <f t="shared" ref="AR21:AR23" si="98">SUM(IFERROR((AP21-AQ21)/AP21,))</f>
        <v>0</v>
      </c>
      <c r="AS21" s="66"/>
      <c r="AT21" s="36"/>
      <c r="AU21" s="82">
        <f>SUMIFS('P4F Invoice Recon'!$U$37:$U$63,'P4F Invoice Recon'!$V$37:$V$63,'P4F Budget Recon'!$B21,'P4F Invoice Recon'!$F$37:$F$63,6)</f>
        <v>0</v>
      </c>
      <c r="AV21" s="121">
        <f t="shared" ref="AV21:AV23" si="99">SUM(IFERROR((AT21-AU21)/AT21,))</f>
        <v>0</v>
      </c>
      <c r="AW21" s="5"/>
      <c r="AX21" s="72"/>
      <c r="AY21" s="121">
        <f t="shared" ref="AY21:AY23" si="100">SUM(IFERROR((AW21-AX21)/AW21,))</f>
        <v>0</v>
      </c>
      <c r="AZ21" s="66"/>
      <c r="BA21" s="64"/>
      <c r="BB21" s="82">
        <f>SUMIFS('P4F Invoice Recon'!$U$37:$U$63,'P4F Invoice Recon'!$V$37:$V$63,'P4F Budget Recon'!$B21,'P4F Invoice Recon'!$F$37:$F$63,7)</f>
        <v>0</v>
      </c>
      <c r="BC21" s="119">
        <f t="shared" ref="BC21:BC23" si="101">SUM(IFERROR((BA21-BB21)/BA21,))</f>
        <v>0</v>
      </c>
      <c r="BD21" s="65"/>
      <c r="BE21" s="72"/>
      <c r="BF21" s="119">
        <f t="shared" ref="BF21:BF23" si="102">SUM(IFERROR((BD21-BE21)/BD21,))</f>
        <v>0</v>
      </c>
      <c r="BG21" s="66"/>
      <c r="BH21" s="64"/>
      <c r="BI21" s="82">
        <f>SUMIFS('P4F Invoice Recon'!$U$37:$U$63,'P4F Invoice Recon'!$V$37:$V$63,'P4F Budget Recon'!$B21,'P4F Invoice Recon'!$F$37:$F$63,8)</f>
        <v>0</v>
      </c>
      <c r="BJ21" s="119">
        <f t="shared" ref="BJ21:BJ23" si="103">SUM(IFERROR((BH21-BI21)/BH21,))</f>
        <v>0</v>
      </c>
      <c r="BK21" s="65"/>
      <c r="BL21" s="72"/>
      <c r="BM21" s="119">
        <f t="shared" ref="BM21:BM23" si="104">SUM(IFERROR((BK21-BL21)/BK21,))</f>
        <v>0</v>
      </c>
      <c r="BN21" s="66"/>
      <c r="BO21" s="71"/>
      <c r="BP21" s="68"/>
    </row>
    <row r="22" spans="1:68" s="69" customFormat="1" ht="26.4" x14ac:dyDescent="0.25">
      <c r="A22" s="131">
        <v>3.5</v>
      </c>
      <c r="B22" s="105" t="s">
        <v>151</v>
      </c>
      <c r="C22" s="80">
        <f t="shared" si="86"/>
        <v>0</v>
      </c>
      <c r="D22" s="82">
        <f t="shared" ref="D22:D23" si="105">L22+S22+Z22+AG22+AN22+AU22+BB22+BI22</f>
        <v>0</v>
      </c>
      <c r="E22" s="81">
        <f t="shared" si="87"/>
        <v>0</v>
      </c>
      <c r="F22" s="80">
        <f t="shared" ref="F22:F23" si="106">N22+U22+AB22+AI22+AP22+AW22+BD22+BK22</f>
        <v>6027.23</v>
      </c>
      <c r="G22" s="80">
        <f t="shared" ref="G22:G23" si="107">O22+V22+AC22+AJ22+AQ22+AX22+BE22+BL22</f>
        <v>6000</v>
      </c>
      <c r="H22" s="81">
        <f t="shared" si="88"/>
        <v>4.5178299152346208E-3</v>
      </c>
      <c r="I22" s="309" t="s">
        <v>108</v>
      </c>
      <c r="J22" s="66"/>
      <c r="K22" s="302"/>
      <c r="L22" s="82">
        <f>SUMIFS('P4F Invoice Recon'!$U$37:$U$63,'P4F Invoice Recon'!$V$37:$V$63,'P4F Budget Recon'!$B22,'P4F Invoice Recon'!$F$37:$F$63,1)</f>
        <v>0</v>
      </c>
      <c r="M22" s="121">
        <f t="shared" si="89"/>
        <v>0</v>
      </c>
      <c r="N22" s="5"/>
      <c r="O22" s="65"/>
      <c r="P22" s="121">
        <f t="shared" si="90"/>
        <v>0</v>
      </c>
      <c r="Q22" s="43"/>
      <c r="R22" s="302">
        <v>0</v>
      </c>
      <c r="S22" s="82">
        <f>SUMIFS('P4F Invoice Recon'!$U$37:$U$63,'P4F Invoice Recon'!$V$37:$V$63,'P4F Budget Recon'!$B22,'P4F Invoice Recon'!$F$37:$F$63,2)</f>
        <v>0</v>
      </c>
      <c r="T22" s="121">
        <f t="shared" si="91"/>
        <v>0</v>
      </c>
      <c r="U22" s="303">
        <v>6027.23</v>
      </c>
      <c r="V22" s="304">
        <v>6000</v>
      </c>
      <c r="W22" s="121">
        <f t="shared" si="92"/>
        <v>4.5178299152346208E-3</v>
      </c>
      <c r="X22" s="66"/>
      <c r="Y22" s="36"/>
      <c r="Z22" s="82">
        <f>SUMIFS('P4F Invoice Recon'!$U$37:$U$63,'P4F Invoice Recon'!$V$37:$V$63,'P4F Budget Recon'!$B22,'P4F Invoice Recon'!$F$37:$F$63,3)</f>
        <v>0</v>
      </c>
      <c r="AA22" s="121">
        <f t="shared" si="93"/>
        <v>0</v>
      </c>
      <c r="AB22" s="5"/>
      <c r="AC22" s="65"/>
      <c r="AD22" s="121">
        <f t="shared" si="94"/>
        <v>0</v>
      </c>
      <c r="AE22" s="66"/>
      <c r="AF22" s="36"/>
      <c r="AG22" s="82">
        <f>SUMIFS('P4F Invoice Recon'!$U$37:$U$63,'P4F Invoice Recon'!$V$37:$V$63,'P4F Budget Recon'!$B22,'P4F Invoice Recon'!$F$37:$F$63,4)</f>
        <v>0</v>
      </c>
      <c r="AH22" s="121">
        <f t="shared" si="95"/>
        <v>0</v>
      </c>
      <c r="AI22" s="5"/>
      <c r="AJ22" s="72"/>
      <c r="AK22" s="121">
        <f t="shared" si="96"/>
        <v>0</v>
      </c>
      <c r="AL22" s="66"/>
      <c r="AM22" s="36"/>
      <c r="AN22" s="82">
        <f>SUMIFS('P4F Invoice Recon'!$U$37:$U$63,'P4F Invoice Recon'!$V$37:$V$63,'P4F Budget Recon'!$B22,'P4F Invoice Recon'!$F$37:$F$63,5)</f>
        <v>0</v>
      </c>
      <c r="AO22" s="121">
        <f t="shared" si="97"/>
        <v>0</v>
      </c>
      <c r="AP22" s="5"/>
      <c r="AQ22" s="72"/>
      <c r="AR22" s="121">
        <f t="shared" si="98"/>
        <v>0</v>
      </c>
      <c r="AS22" s="66"/>
      <c r="AT22" s="36"/>
      <c r="AU22" s="82">
        <f>SUMIFS('P4F Invoice Recon'!$U$37:$U$63,'P4F Invoice Recon'!$V$37:$V$63,'P4F Budget Recon'!$B22,'P4F Invoice Recon'!$F$37:$F$63,6)</f>
        <v>0</v>
      </c>
      <c r="AV22" s="121">
        <f t="shared" si="99"/>
        <v>0</v>
      </c>
      <c r="AW22" s="5"/>
      <c r="AX22" s="72"/>
      <c r="AY22" s="121">
        <f t="shared" si="100"/>
        <v>0</v>
      </c>
      <c r="AZ22" s="66"/>
      <c r="BA22" s="64"/>
      <c r="BB22" s="82">
        <f>SUMIFS('P4F Invoice Recon'!$U$37:$U$63,'P4F Invoice Recon'!$V$37:$V$63,'P4F Budget Recon'!$B22,'P4F Invoice Recon'!$F$37:$F$63,7)</f>
        <v>0</v>
      </c>
      <c r="BC22" s="119">
        <f t="shared" si="101"/>
        <v>0</v>
      </c>
      <c r="BD22" s="65"/>
      <c r="BE22" s="72"/>
      <c r="BF22" s="119">
        <f t="shared" si="102"/>
        <v>0</v>
      </c>
      <c r="BG22" s="66"/>
      <c r="BH22" s="64"/>
      <c r="BI22" s="82">
        <f>SUMIFS('P4F Invoice Recon'!$U$37:$U$63,'P4F Invoice Recon'!$V$37:$V$63,'P4F Budget Recon'!$B22,'P4F Invoice Recon'!$F$37:$F$63,8)</f>
        <v>0</v>
      </c>
      <c r="BJ22" s="119">
        <f t="shared" si="103"/>
        <v>0</v>
      </c>
      <c r="BK22" s="65"/>
      <c r="BL22" s="72"/>
      <c r="BM22" s="119">
        <f t="shared" si="104"/>
        <v>0</v>
      </c>
      <c r="BN22" s="66"/>
      <c r="BO22" s="71"/>
      <c r="BP22" s="68"/>
    </row>
    <row r="23" spans="1:68" s="69" customFormat="1" ht="27" thickBot="1" x14ac:dyDescent="0.3">
      <c r="A23" s="131">
        <v>3.5</v>
      </c>
      <c r="B23" s="105" t="s">
        <v>152</v>
      </c>
      <c r="C23" s="80">
        <f t="shared" si="86"/>
        <v>0</v>
      </c>
      <c r="D23" s="82">
        <f t="shared" si="105"/>
        <v>0</v>
      </c>
      <c r="E23" s="81">
        <f t="shared" si="87"/>
        <v>0</v>
      </c>
      <c r="F23" s="80">
        <f t="shared" si="106"/>
        <v>6027.23</v>
      </c>
      <c r="G23" s="80">
        <f t="shared" si="107"/>
        <v>6050</v>
      </c>
      <c r="H23" s="81">
        <f t="shared" si="88"/>
        <v>-3.7778548354717571E-3</v>
      </c>
      <c r="I23" s="309" t="s">
        <v>108</v>
      </c>
      <c r="J23" s="66"/>
      <c r="K23" s="302"/>
      <c r="L23" s="82">
        <f>SUMIFS('P4F Invoice Recon'!$U$37:$U$63,'P4F Invoice Recon'!$V$37:$V$63,'P4F Budget Recon'!$B23,'P4F Invoice Recon'!$F$37:$F$63,1)</f>
        <v>0</v>
      </c>
      <c r="M23" s="121">
        <f t="shared" si="89"/>
        <v>0</v>
      </c>
      <c r="N23" s="5"/>
      <c r="O23" s="65"/>
      <c r="P23" s="121">
        <f t="shared" si="90"/>
        <v>0</v>
      </c>
      <c r="Q23" s="43"/>
      <c r="R23" s="302">
        <v>0</v>
      </c>
      <c r="S23" s="82">
        <f>SUMIFS('P4F Invoice Recon'!$U$37:$U$63,'P4F Invoice Recon'!$V$37:$V$63,'P4F Budget Recon'!$B23,'P4F Invoice Recon'!$F$37:$F$63,2)</f>
        <v>0</v>
      </c>
      <c r="T23" s="121">
        <f t="shared" si="91"/>
        <v>0</v>
      </c>
      <c r="U23" s="303">
        <v>6027.23</v>
      </c>
      <c r="V23" s="304">
        <v>6050</v>
      </c>
      <c r="W23" s="121">
        <f t="shared" si="92"/>
        <v>-3.7778548354717571E-3</v>
      </c>
      <c r="X23" s="66"/>
      <c r="Y23" s="36"/>
      <c r="Z23" s="82">
        <f>SUMIFS('P4F Invoice Recon'!$U$37:$U$63,'P4F Invoice Recon'!$V$37:$V$63,'P4F Budget Recon'!$B23,'P4F Invoice Recon'!$F$37:$F$63,3)</f>
        <v>0</v>
      </c>
      <c r="AA23" s="121">
        <f t="shared" si="93"/>
        <v>0</v>
      </c>
      <c r="AB23" s="5"/>
      <c r="AC23" s="65"/>
      <c r="AD23" s="121">
        <f t="shared" si="94"/>
        <v>0</v>
      </c>
      <c r="AE23" s="66"/>
      <c r="AF23" s="36"/>
      <c r="AG23" s="82">
        <f>SUMIFS('P4F Invoice Recon'!$U$37:$U$63,'P4F Invoice Recon'!$V$37:$V$63,'P4F Budget Recon'!$B23,'P4F Invoice Recon'!$F$37:$F$63,4)</f>
        <v>0</v>
      </c>
      <c r="AH23" s="121">
        <f t="shared" si="95"/>
        <v>0</v>
      </c>
      <c r="AI23" s="5"/>
      <c r="AJ23" s="72"/>
      <c r="AK23" s="121">
        <f t="shared" si="96"/>
        <v>0</v>
      </c>
      <c r="AL23" s="66"/>
      <c r="AM23" s="36"/>
      <c r="AN23" s="82">
        <f>SUMIFS('P4F Invoice Recon'!$U$37:$U$63,'P4F Invoice Recon'!$V$37:$V$63,'P4F Budget Recon'!$B23,'P4F Invoice Recon'!$F$37:$F$63,5)</f>
        <v>0</v>
      </c>
      <c r="AO23" s="121">
        <f t="shared" si="97"/>
        <v>0</v>
      </c>
      <c r="AP23" s="5"/>
      <c r="AQ23" s="72"/>
      <c r="AR23" s="121">
        <f t="shared" si="98"/>
        <v>0</v>
      </c>
      <c r="AS23" s="66"/>
      <c r="AT23" s="36"/>
      <c r="AU23" s="82">
        <f>SUMIFS('P4F Invoice Recon'!$U$37:$U$63,'P4F Invoice Recon'!$V$37:$V$63,'P4F Budget Recon'!$B23,'P4F Invoice Recon'!$F$37:$F$63,6)</f>
        <v>0</v>
      </c>
      <c r="AV23" s="121">
        <f t="shared" si="99"/>
        <v>0</v>
      </c>
      <c r="AW23" s="5"/>
      <c r="AX23" s="72"/>
      <c r="AY23" s="121">
        <f t="shared" si="100"/>
        <v>0</v>
      </c>
      <c r="AZ23" s="66"/>
      <c r="BA23" s="64"/>
      <c r="BB23" s="82">
        <f>SUMIFS('P4F Invoice Recon'!$U$37:$U$63,'P4F Invoice Recon'!$V$37:$V$63,'P4F Budget Recon'!$B23,'P4F Invoice Recon'!$F$37:$F$63,7)</f>
        <v>0</v>
      </c>
      <c r="BC23" s="119">
        <f t="shared" si="101"/>
        <v>0</v>
      </c>
      <c r="BD23" s="65"/>
      <c r="BE23" s="72"/>
      <c r="BF23" s="119">
        <f t="shared" si="102"/>
        <v>0</v>
      </c>
      <c r="BG23" s="66"/>
      <c r="BH23" s="64"/>
      <c r="BI23" s="82">
        <f>SUMIFS('P4F Invoice Recon'!$U$37:$U$63,'P4F Invoice Recon'!$V$37:$V$63,'P4F Budget Recon'!$B23,'P4F Invoice Recon'!$F$37:$F$63,8)</f>
        <v>0</v>
      </c>
      <c r="BJ23" s="119">
        <f t="shared" si="103"/>
        <v>0</v>
      </c>
      <c r="BK23" s="65"/>
      <c r="BL23" s="72"/>
      <c r="BM23" s="119">
        <f t="shared" si="104"/>
        <v>0</v>
      </c>
      <c r="BN23" s="66"/>
      <c r="BO23" s="71"/>
      <c r="BP23" s="68"/>
    </row>
    <row r="24" spans="1:68" ht="13.8" hidden="1" thickBot="1" x14ac:dyDescent="0.3">
      <c r="A24" s="134"/>
      <c r="B24" s="135"/>
      <c r="C24" s="80">
        <f>K24+R24+Y24+AF24+AM24</f>
        <v>0</v>
      </c>
      <c r="D24" s="82">
        <f>L24+S24+AA24+AH24+AO24</f>
        <v>0</v>
      </c>
      <c r="E24" s="81">
        <f>SUM(IFERROR((C24-D24)/C24,))</f>
        <v>0</v>
      </c>
      <c r="F24" s="80">
        <f>N24+U24+AB24+AI24+AP24</f>
        <v>0</v>
      </c>
      <c r="G24" s="80">
        <f t="shared" ref="G24" si="108">O24+V24+AC24+AJ24+AQ24+AX24+BE24+BL24</f>
        <v>0</v>
      </c>
      <c r="H24" s="81">
        <f>SUM(IFERROR((F24-G24)/F24,))</f>
        <v>0</v>
      </c>
      <c r="I24" s="309"/>
      <c r="J24" s="44"/>
      <c r="K24" s="80"/>
      <c r="L24" s="82">
        <f>SUMIFS('P4F Invoice Recon'!$U$37:$U$63,'P4F Invoice Recon'!$V$37:$V$63,'P4F Budget Recon'!$B24,'P4F Invoice Recon'!$F$37:$F$63,1)</f>
        <v>0</v>
      </c>
      <c r="M24" s="122">
        <f>SUM(IFERROR((K24-L24)/K24,))</f>
        <v>0</v>
      </c>
      <c r="N24" s="82"/>
      <c r="O24" s="4"/>
      <c r="P24" s="122">
        <f>SUM(IFERROR((N24-O24)/N24,))</f>
        <v>0</v>
      </c>
      <c r="Q24" s="83"/>
      <c r="R24" s="80"/>
      <c r="S24" s="82">
        <f>SUMIFS('P4F Invoice Recon'!$U$37:$U$63,'P4F Invoice Recon'!$V$37:$V$63,'P4F Budget Recon'!$B24,'P4F Invoice Recon'!$F$37:$F$63,2)</f>
        <v>0</v>
      </c>
      <c r="T24" s="122">
        <f>SUM(IFERROR((R24-S24)/R24,))</f>
        <v>0</v>
      </c>
      <c r="U24" s="82"/>
      <c r="V24" s="41"/>
      <c r="W24" s="122">
        <f>SUM(IFERROR((U24-V24)/U24,))</f>
        <v>0</v>
      </c>
      <c r="X24" s="44"/>
      <c r="Y24" s="80"/>
      <c r="Z24" s="82">
        <f>SUMIFS('P4F Invoice Recon'!$U$37:$U$63,'P4F Invoice Recon'!$V$37:$V$63,'P4F Budget Recon'!$B24,'P4F Invoice Recon'!$F$37:$F$63,3)</f>
        <v>0</v>
      </c>
      <c r="AA24" s="122">
        <f>SUM(IFERROR((Y24-Z24)/Y24,))</f>
        <v>0</v>
      </c>
      <c r="AB24" s="82"/>
      <c r="AC24" s="4"/>
      <c r="AD24" s="122">
        <f>SUM(IFERROR((AB24-AC24)/AB24,))</f>
        <v>0</v>
      </c>
      <c r="AE24" s="44"/>
      <c r="AF24" s="80"/>
      <c r="AG24" s="82">
        <f>SUMIFS('P4F Invoice Recon'!$U$37:$U$63,'P4F Invoice Recon'!$V$37:$V$63,'P4F Budget Recon'!$B24,'P4F Invoice Recon'!$F$37:$F$63,4)</f>
        <v>0</v>
      </c>
      <c r="AH24" s="122">
        <f>SUM(IFERROR((AF24-AG24)/AF24,))</f>
        <v>0</v>
      </c>
      <c r="AI24" s="82"/>
      <c r="AJ24" s="41"/>
      <c r="AK24" s="122">
        <f>SUM(IFERROR((AI24-AJ24)/AI24,))</f>
        <v>0</v>
      </c>
      <c r="AL24" s="44"/>
      <c r="AM24" s="80"/>
      <c r="AN24" s="82">
        <f>SUMIFS('P4F Invoice Recon'!$U$37:$U$63,'P4F Invoice Recon'!$V$37:$V$63,'P4F Budget Recon'!$B24,'P4F Invoice Recon'!$F$37:$F$63,5)</f>
        <v>0</v>
      </c>
      <c r="AO24" s="122">
        <f>SUM(IFERROR((AM24-AN24)/AM24,))</f>
        <v>0</v>
      </c>
      <c r="AP24" s="82"/>
      <c r="AQ24" s="41"/>
      <c r="AR24" s="122">
        <f>SUM(IFERROR((AP24-AQ24)/AP24,))</f>
        <v>0</v>
      </c>
      <c r="AS24" s="44"/>
      <c r="AT24" s="80"/>
      <c r="AU24" s="82">
        <f>SUMIFS('P4F Invoice Recon'!$U$37:$U$63,'P4F Invoice Recon'!$V$37:$V$63,'P4F Budget Recon'!$B24,'P4F Invoice Recon'!$F$37:$F$63,6)</f>
        <v>0</v>
      </c>
      <c r="AV24" s="122">
        <f>SUM(IFERROR((AT24-AU24)/AT24,))</f>
        <v>0</v>
      </c>
      <c r="AW24" s="82"/>
      <c r="AX24" s="41"/>
      <c r="AY24" s="122">
        <f>SUM(IFERROR((AW24-AX24)/AW24,))</f>
        <v>0</v>
      </c>
      <c r="AZ24" s="44"/>
      <c r="BA24" s="37"/>
      <c r="BB24" s="82">
        <f>SUMIFS('P4F Invoice Recon'!$U$37:$U$63,'P4F Invoice Recon'!$V$37:$V$63,'P4F Budget Recon'!$B24,'P4F Invoice Recon'!$F$37:$F$63,7)</f>
        <v>0</v>
      </c>
      <c r="BC24" s="120">
        <f>SUM(IFERROR((BA24-BB24)/BA24,))</f>
        <v>0</v>
      </c>
      <c r="BD24" s="4"/>
      <c r="BE24" s="41"/>
      <c r="BF24" s="120">
        <f>SUM(IFERROR((BD24-BE24)/BD24,))</f>
        <v>0</v>
      </c>
      <c r="BG24" s="44"/>
      <c r="BH24" s="37"/>
      <c r="BI24" s="82">
        <f>SUMIFS('P4F Invoice Recon'!$U$37:$U$63,'P4F Invoice Recon'!$V$37:$V$63,'P4F Budget Recon'!$B24,'P4F Invoice Recon'!$F$37:$F$63,8)</f>
        <v>0</v>
      </c>
      <c r="BJ24" s="120">
        <f>SUM(IFERROR((BH24-BI24)/BH24,))</f>
        <v>0</v>
      </c>
      <c r="BK24" s="4"/>
      <c r="BL24" s="41"/>
      <c r="BM24" s="120">
        <f>SUM(IFERROR((BK24-BL24)/BK24,))</f>
        <v>0</v>
      </c>
      <c r="BN24" s="44"/>
      <c r="BO24" s="40"/>
    </row>
    <row r="25" spans="1:68" ht="13.8" thickBot="1" x14ac:dyDescent="0.3">
      <c r="A25" s="168">
        <v>4</v>
      </c>
      <c r="B25" s="169" t="s">
        <v>25</v>
      </c>
      <c r="C25" s="144">
        <f>SUM('P4F Budget Recon'!$C$27:$C$35)</f>
        <v>35500</v>
      </c>
      <c r="D25" s="173">
        <f>SUM('P4F Budget Recon'!$D$27:$D$35)</f>
        <v>0</v>
      </c>
      <c r="E25" s="145">
        <f>SUM(IFERROR((C25-D25)/C25,))</f>
        <v>1</v>
      </c>
      <c r="F25" s="144">
        <f>SUM(F27:F35)</f>
        <v>0</v>
      </c>
      <c r="G25" s="144">
        <f>SUM(G27:G35)</f>
        <v>0</v>
      </c>
      <c r="H25" s="146">
        <f>SUM(IFERROR((F25-G25)/F25,))</f>
        <v>0</v>
      </c>
      <c r="I25" s="310"/>
      <c r="J25" s="78"/>
      <c r="K25" s="144">
        <f>SUM('P4F Budget Recon'!K27:K35)</f>
        <v>0</v>
      </c>
      <c r="L25" s="173">
        <f>SUM('P4F Budget Recon'!L27:L35)</f>
        <v>0</v>
      </c>
      <c r="M25" s="174">
        <f>SUM(IFERROR((K25-L25)/K25,))</f>
        <v>0</v>
      </c>
      <c r="N25" s="173">
        <f>SUM('P4F Budget Recon'!N27:N35)</f>
        <v>0</v>
      </c>
      <c r="O25" s="144">
        <f>SUM('P4F Budget Recon'!O27:O35)</f>
        <v>0</v>
      </c>
      <c r="P25" s="175">
        <f>SUM(IFERROR((N25-O25)/N25,))</f>
        <v>0</v>
      </c>
      <c r="Q25" s="78"/>
      <c r="R25" s="144">
        <f>SUM('P4F Budget Recon'!R27:R35)</f>
        <v>0</v>
      </c>
      <c r="S25" s="173">
        <f>SUM('P4F Budget Recon'!S27:S35)</f>
        <v>0</v>
      </c>
      <c r="T25" s="174">
        <f>SUM(IFERROR((R25-S25)/R25,))</f>
        <v>0</v>
      </c>
      <c r="U25" s="173">
        <f>SUM('P4F Budget Recon'!U27:U35)</f>
        <v>0</v>
      </c>
      <c r="V25" s="144">
        <f>SUM('P4F Budget Recon'!V27:V35)</f>
        <v>0</v>
      </c>
      <c r="W25" s="175">
        <f>SUM(IFERROR((U25-V25)/U25,))</f>
        <v>0</v>
      </c>
      <c r="X25" s="78"/>
      <c r="Y25" s="144">
        <f>SUM('P4F Budget Recon'!Y27:Y35)</f>
        <v>35500</v>
      </c>
      <c r="Z25" s="173">
        <f>SUM('P4F Budget Recon'!Z27:Z35)</f>
        <v>0</v>
      </c>
      <c r="AA25" s="174">
        <f>SUM(IFERROR((Y25-Z25)/Y25,))</f>
        <v>1</v>
      </c>
      <c r="AB25" s="173">
        <f>SUM('P4F Budget Recon'!AB27:AB35)</f>
        <v>0</v>
      </c>
      <c r="AC25" s="144">
        <f>SUM('P4F Budget Recon'!AC27:AC35)</f>
        <v>0</v>
      </c>
      <c r="AD25" s="175">
        <f>SUM(IFERROR((AB25-AC25)/AB25,))</f>
        <v>0</v>
      </c>
      <c r="AE25" s="78"/>
      <c r="AF25" s="144">
        <f>SUM('P4F Budget Recon'!AF27:AF35)</f>
        <v>0</v>
      </c>
      <c r="AG25" s="173">
        <f>SUM('P4F Budget Recon'!AG27:AG35)</f>
        <v>0</v>
      </c>
      <c r="AH25" s="174">
        <f>SUM(IFERROR((AF25-AG25)/AF25,))</f>
        <v>0</v>
      </c>
      <c r="AI25" s="173">
        <f>SUM('P4F Budget Recon'!AI27:AI35)</f>
        <v>0</v>
      </c>
      <c r="AJ25" s="144">
        <f>SUM('P4F Budget Recon'!AJ27:AJ35)</f>
        <v>0</v>
      </c>
      <c r="AK25" s="175">
        <f>SUM(IFERROR((AI25-AJ25)/AI25,))</f>
        <v>0</v>
      </c>
      <c r="AL25" s="78"/>
      <c r="AM25" s="144">
        <f>SUM('P4F Budget Recon'!AM27:AM35)</f>
        <v>0</v>
      </c>
      <c r="AN25" s="173">
        <f>SUM('P4F Budget Recon'!AN27:AN35)</f>
        <v>0</v>
      </c>
      <c r="AO25" s="174">
        <f>SUM(IFERROR((AM25-AN25)/AM25,))</f>
        <v>0</v>
      </c>
      <c r="AP25" s="173">
        <f>SUM('P4F Budget Recon'!AP27:AP35)</f>
        <v>0</v>
      </c>
      <c r="AQ25" s="144">
        <f>SUM('P4F Budget Recon'!AQ27:AQ35)</f>
        <v>0</v>
      </c>
      <c r="AR25" s="175">
        <f>SUM(IFERROR((AP25-AQ25)/AP25,))</f>
        <v>0</v>
      </c>
      <c r="AS25" s="78"/>
      <c r="AT25" s="144">
        <f>SUM('P4F Budget Recon'!AT27:AT35)</f>
        <v>0</v>
      </c>
      <c r="AU25" s="173">
        <f>SUM('P4F Budget Recon'!AU27:AU35)</f>
        <v>0</v>
      </c>
      <c r="AV25" s="174">
        <f>SUM(IFERROR((AT25-AU25)/AT25,))</f>
        <v>0</v>
      </c>
      <c r="AW25" s="173">
        <f>SUM('P4F Budget Recon'!AW27:AW35)</f>
        <v>0</v>
      </c>
      <c r="AX25" s="144">
        <f>SUM('P4F Budget Recon'!AX27:AX35)</f>
        <v>0</v>
      </c>
      <c r="AY25" s="175">
        <f>SUM(IFERROR((AW25-AX25)/AW25,))</f>
        <v>0</v>
      </c>
      <c r="AZ25" s="78"/>
      <c r="BA25" s="144">
        <f>SUM('P4F Budget Recon'!BA27:BA35)</f>
        <v>0</v>
      </c>
      <c r="BB25" s="173">
        <f>SUM('P4F Budget Recon'!BB27:BB35)</f>
        <v>0</v>
      </c>
      <c r="BC25" s="174">
        <f>SUM(IFERROR((BA25-BB25)/BA25,))</f>
        <v>0</v>
      </c>
      <c r="BD25" s="173">
        <f>SUM('P4F Budget Recon'!BD27:BD35)</f>
        <v>0</v>
      </c>
      <c r="BE25" s="144">
        <f>SUM('P4F Budget Recon'!BE27:BE35)</f>
        <v>0</v>
      </c>
      <c r="BF25" s="175">
        <f>SUM(IFERROR((BD25-BE25)/BD25,))</f>
        <v>0</v>
      </c>
      <c r="BG25" s="78"/>
      <c r="BH25" s="144">
        <f>SUM('P4F Budget Recon'!BH27:BH35)</f>
        <v>0</v>
      </c>
      <c r="BI25" s="173">
        <f>SUM('P4F Budget Recon'!BI27:BI35)</f>
        <v>0</v>
      </c>
      <c r="BJ25" s="174">
        <f>SUM(IFERROR((BH25-BI25)/BH25,))</f>
        <v>0</v>
      </c>
      <c r="BK25" s="173">
        <f>SUM('P4F Budget Recon'!BK27:BK35)</f>
        <v>0</v>
      </c>
      <c r="BL25" s="144">
        <f>SUM('P4F Budget Recon'!BL27:BL35)</f>
        <v>0</v>
      </c>
      <c r="BM25" s="175">
        <f>SUM(IFERROR((BK25-BL25)/BK25,))</f>
        <v>0</v>
      </c>
      <c r="BN25" s="62"/>
      <c r="BO25" s="70"/>
    </row>
    <row r="26" spans="1:68" s="69" customFormat="1" ht="13.2" hidden="1" customHeight="1" x14ac:dyDescent="0.25">
      <c r="A26" s="126"/>
      <c r="B26" s="127"/>
      <c r="C26" s="36"/>
      <c r="D26" s="5"/>
      <c r="E26" s="45" t="e">
        <f t="shared" si="67"/>
        <v>#DIV/0!</v>
      </c>
      <c r="F26" s="36"/>
      <c r="G26" s="36"/>
      <c r="H26" s="45" t="e">
        <f t="shared" si="68"/>
        <v>#DIV/0!</v>
      </c>
      <c r="I26" s="312"/>
      <c r="J26" s="66"/>
      <c r="K26" s="36"/>
      <c r="L26" s="5"/>
      <c r="M26" s="121" t="e">
        <f t="shared" si="69"/>
        <v>#DIV/0!</v>
      </c>
      <c r="N26" s="5"/>
      <c r="O26" s="65"/>
      <c r="P26" s="121" t="e">
        <f t="shared" si="70"/>
        <v>#DIV/0!</v>
      </c>
      <c r="Q26" s="43"/>
      <c r="R26" s="36"/>
      <c r="S26" s="5"/>
      <c r="T26" s="121" t="e">
        <f t="shared" ref="T26" si="109">SUM((R26-S26)/R26)</f>
        <v>#DIV/0!</v>
      </c>
      <c r="U26" s="5"/>
      <c r="V26" s="65"/>
      <c r="W26" s="121" t="e">
        <f t="shared" ref="W26" si="110">SUM((U26-V26)/U26)</f>
        <v>#DIV/0!</v>
      </c>
      <c r="X26" s="66"/>
      <c r="Y26" s="36"/>
      <c r="Z26" s="5"/>
      <c r="AA26" s="121" t="e">
        <f t="shared" ref="AA26" si="111">SUM((Y26-Z26)/Y26)</f>
        <v>#DIV/0!</v>
      </c>
      <c r="AB26" s="5"/>
      <c r="AC26" s="65"/>
      <c r="AD26" s="121" t="e">
        <f t="shared" ref="AD26" si="112">SUM((AB26-AC26)/AB26)</f>
        <v>#DIV/0!</v>
      </c>
      <c r="AE26" s="66"/>
      <c r="AF26" s="36"/>
      <c r="AG26" s="5"/>
      <c r="AH26" s="121" t="e">
        <f t="shared" ref="AH26" si="113">SUM((AF26-AG26)/AF26)</f>
        <v>#DIV/0!</v>
      </c>
      <c r="AI26" s="5"/>
      <c r="AJ26" s="65"/>
      <c r="AK26" s="121" t="e">
        <f t="shared" ref="AK26" si="114">SUM((AI26-AJ26)/AI26)</f>
        <v>#DIV/0!</v>
      </c>
      <c r="AL26" s="66"/>
      <c r="AM26" s="36"/>
      <c r="AN26" s="5"/>
      <c r="AO26" s="121" t="e">
        <f t="shared" ref="AO26" si="115">SUM((AM26-AN26)/AM26)</f>
        <v>#DIV/0!</v>
      </c>
      <c r="AP26" s="5"/>
      <c r="AQ26" s="65"/>
      <c r="AR26" s="121" t="e">
        <f t="shared" ref="AR26" si="116">SUM((AP26-AQ26)/AP26)</f>
        <v>#DIV/0!</v>
      </c>
      <c r="AS26" s="66"/>
      <c r="AT26" s="36"/>
      <c r="AU26" s="5"/>
      <c r="AV26" s="121" t="e">
        <f t="shared" ref="AV26" si="117">SUM((AT26-AU26)/AT26)</f>
        <v>#DIV/0!</v>
      </c>
      <c r="AW26" s="5"/>
      <c r="AX26" s="65"/>
      <c r="AY26" s="121" t="e">
        <f t="shared" ref="AY26" si="118">SUM((AW26-AX26)/AW26)</f>
        <v>#DIV/0!</v>
      </c>
      <c r="AZ26" s="66"/>
      <c r="BA26" s="64"/>
      <c r="BB26" s="5"/>
      <c r="BC26" s="119" t="e">
        <f t="shared" ref="BC26" si="119">SUM((BA26-BB26)/BA26)</f>
        <v>#DIV/0!</v>
      </c>
      <c r="BD26" s="65"/>
      <c r="BE26" s="65"/>
      <c r="BF26" s="119" t="e">
        <f t="shared" ref="BF26" si="120">SUM((BD26-BE26)/BD26)</f>
        <v>#DIV/0!</v>
      </c>
      <c r="BG26" s="66"/>
      <c r="BH26" s="64"/>
      <c r="BI26" s="5"/>
      <c r="BJ26" s="119" t="e">
        <f t="shared" ref="BJ26" si="121">SUM((BH26-BI26)/BH26)</f>
        <v>#DIV/0!</v>
      </c>
      <c r="BK26" s="65"/>
      <c r="BL26" s="65"/>
      <c r="BM26" s="119" t="e">
        <f t="shared" ref="BM26" si="122">SUM((BK26-BL26)/BK26)</f>
        <v>#DIV/0!</v>
      </c>
      <c r="BN26" s="66"/>
      <c r="BO26" s="73"/>
      <c r="BP26" s="68"/>
    </row>
    <row r="27" spans="1:68" s="69" customFormat="1" ht="13.2" customHeight="1" x14ac:dyDescent="0.25">
      <c r="A27" s="131">
        <v>4.0999999999999996</v>
      </c>
      <c r="B27" s="142" t="s">
        <v>153</v>
      </c>
      <c r="C27" s="80">
        <f t="shared" ref="C27" si="123">K27+R27+Y27+AF27+AM27+AT27+BA27+BH27</f>
        <v>0</v>
      </c>
      <c r="D27" s="82">
        <f t="shared" ref="D27" si="124">L27+S27+Z27+AG27+AN27+AU27+BB27+BI27</f>
        <v>0</v>
      </c>
      <c r="E27" s="81">
        <f t="shared" ref="E27" si="125">SUM(IFERROR((C27-D27)/C27,))</f>
        <v>0</v>
      </c>
      <c r="F27" s="80">
        <f t="shared" ref="F27" si="126">N27+U27+AB27+AI27+AP27+AW27+BD27+BK27</f>
        <v>0</v>
      </c>
      <c r="G27" s="80">
        <f t="shared" ref="G27" si="127">O27+V27+AC27+AJ27+AQ27+AX27+BE27+BL27</f>
        <v>0</v>
      </c>
      <c r="H27" s="81">
        <f t="shared" ref="H27" si="128">SUM(IFERROR((F27-G27)/F27,))</f>
        <v>0</v>
      </c>
      <c r="I27" s="309"/>
      <c r="J27" s="66"/>
      <c r="K27" s="36"/>
      <c r="L27" s="82">
        <f>SUMIFS('P4F Invoice Recon'!$U$37:$U$63,'P4F Invoice Recon'!$V$37:$V$63,'P4F Budget Recon'!$B27,'P4F Invoice Recon'!$F$37:$F$63,1)</f>
        <v>0</v>
      </c>
      <c r="M27" s="121">
        <f t="shared" ref="M27" si="129">SUM(IFERROR((K27-L27)/K27,))</f>
        <v>0</v>
      </c>
      <c r="N27" s="5"/>
      <c r="O27" s="65"/>
      <c r="P27" s="121">
        <f t="shared" ref="P27:P32" si="130">SUM(IFERROR((N27-O27)/N27,))</f>
        <v>0</v>
      </c>
      <c r="Q27" s="43"/>
      <c r="R27" s="36"/>
      <c r="S27" s="82">
        <f>SUMIFS('P4F Invoice Recon'!$U$37:$U$63,'P4F Invoice Recon'!$V$37:$V$63,'P4F Budget Recon'!$B27,'P4F Invoice Recon'!$F$37:$F$63,2)</f>
        <v>0</v>
      </c>
      <c r="T27" s="121">
        <f t="shared" ref="T27:T32" si="131">SUM(IFERROR((R27-S27)/R27,))</f>
        <v>0</v>
      </c>
      <c r="U27" s="5"/>
      <c r="V27" s="65"/>
      <c r="W27" s="121">
        <f t="shared" ref="W27:W32" si="132">SUM(IFERROR((U27-V27)/U27,))</f>
        <v>0</v>
      </c>
      <c r="X27" s="66"/>
      <c r="Y27" s="36"/>
      <c r="Z27" s="82">
        <f>SUMIFS('P4F Invoice Recon'!$U$37:$U$63,'P4F Invoice Recon'!$V$37:$V$63,'P4F Budget Recon'!$B27,'P4F Invoice Recon'!$F$37:$F$63,3)</f>
        <v>0</v>
      </c>
      <c r="AA27" s="121">
        <f t="shared" ref="AA27:AA32" si="133">SUM(IFERROR((Y27-Z27)/Y27,))</f>
        <v>0</v>
      </c>
      <c r="AB27" s="5"/>
      <c r="AC27" s="65"/>
      <c r="AD27" s="121">
        <f t="shared" ref="AD27:AD32" si="134">SUM(IFERROR((AB27-AC27)/AB27,))</f>
        <v>0</v>
      </c>
      <c r="AE27" s="66"/>
      <c r="AF27" s="36"/>
      <c r="AG27" s="82">
        <f>SUMIFS('P4F Invoice Recon'!$U$37:$U$63,'P4F Invoice Recon'!$V$37:$V$63,'P4F Budget Recon'!$B27,'P4F Invoice Recon'!$F$37:$F$63,4)</f>
        <v>0</v>
      </c>
      <c r="AH27" s="121">
        <f t="shared" ref="AH27:AH32" si="135">SUM(IFERROR((AF27-AG27)/AF27,))</f>
        <v>0</v>
      </c>
      <c r="AI27" s="5"/>
      <c r="AJ27" s="72"/>
      <c r="AK27" s="121">
        <f t="shared" ref="AK27:AK32" si="136">SUM(IFERROR((AI27-AJ27)/AI27,))</f>
        <v>0</v>
      </c>
      <c r="AL27" s="66"/>
      <c r="AM27" s="36"/>
      <c r="AN27" s="82">
        <f>SUMIFS('P4F Invoice Recon'!$U$37:$U$63,'P4F Invoice Recon'!$V$37:$V$63,'P4F Budget Recon'!$B27,'P4F Invoice Recon'!$F$37:$F$63,5)</f>
        <v>0</v>
      </c>
      <c r="AO27" s="121">
        <f t="shared" ref="AO27:AO32" si="137">SUM(IFERROR((AM27-AN27)/AM27,))</f>
        <v>0</v>
      </c>
      <c r="AP27" s="5"/>
      <c r="AQ27" s="72"/>
      <c r="AR27" s="121">
        <f t="shared" ref="AR27:AR32" si="138">SUM(IFERROR((AP27-AQ27)/AP27,))</f>
        <v>0</v>
      </c>
      <c r="AS27" s="66"/>
      <c r="AT27" s="36"/>
      <c r="AU27" s="82">
        <f>SUMIFS('P4F Invoice Recon'!$U$37:$U$63,'P4F Invoice Recon'!$V$37:$V$63,'P4F Budget Recon'!$B27,'P4F Invoice Recon'!$F$37:$F$63,6)</f>
        <v>0</v>
      </c>
      <c r="AV27" s="121">
        <f t="shared" ref="AV27:AV32" si="139">SUM(IFERROR((AT27-AU27)/AT27,))</f>
        <v>0</v>
      </c>
      <c r="AW27" s="5"/>
      <c r="AX27" s="72"/>
      <c r="AY27" s="121">
        <f t="shared" ref="AY27:AY32" si="140">SUM(IFERROR((AW27-AX27)/AW27,))</f>
        <v>0</v>
      </c>
      <c r="AZ27" s="66"/>
      <c r="BA27" s="64"/>
      <c r="BB27" s="82">
        <f>SUMIFS('P4F Invoice Recon'!$U$37:$U$63,'P4F Invoice Recon'!$V$37:$V$63,'P4F Budget Recon'!$B27,'P4F Invoice Recon'!$F$37:$F$63,7)</f>
        <v>0</v>
      </c>
      <c r="BC27" s="119">
        <f t="shared" ref="BC27:BC32" si="141">SUM(IFERROR((BA27-BB27)/BA27,))</f>
        <v>0</v>
      </c>
      <c r="BD27" s="65"/>
      <c r="BE27" s="72"/>
      <c r="BF27" s="119">
        <f t="shared" ref="BF27:BF32" si="142">SUM(IFERROR((BD27-BE27)/BD27,))</f>
        <v>0</v>
      </c>
      <c r="BG27" s="66"/>
      <c r="BH27" s="64"/>
      <c r="BI27" s="82">
        <f>SUMIFS('P4F Invoice Recon'!$U$37:$U$63,'P4F Invoice Recon'!$V$37:$V$63,'P4F Budget Recon'!$B27,'P4F Invoice Recon'!$F$37:$F$63,8)</f>
        <v>0</v>
      </c>
      <c r="BJ27" s="119">
        <f t="shared" ref="BJ27:BJ35" si="143">SUM(IFERROR((BH27-BI27)/BH27,))</f>
        <v>0</v>
      </c>
      <c r="BK27" s="65"/>
      <c r="BL27" s="72"/>
      <c r="BM27" s="119">
        <f t="shared" ref="BM27:BM35" si="144">SUM(IFERROR((BK27-BL27)/BK27,))</f>
        <v>0</v>
      </c>
      <c r="BN27" s="66"/>
      <c r="BO27" s="71"/>
      <c r="BP27" s="68"/>
    </row>
    <row r="28" spans="1:68" s="69" customFormat="1" ht="13.2" customHeight="1" x14ac:dyDescent="0.25">
      <c r="A28" s="131">
        <v>4.0999999999999996</v>
      </c>
      <c r="B28" s="105" t="s">
        <v>154</v>
      </c>
      <c r="C28" s="80">
        <f t="shared" ref="C28:C35" si="145">K28+R28+Y28+AF28+AM28+AT28+BA28+BH28</f>
        <v>5000</v>
      </c>
      <c r="D28" s="82">
        <f t="shared" ref="D28:D35" si="146">L28+S28+Z28+AG28+AN28+AU28+BB28+BI28</f>
        <v>0</v>
      </c>
      <c r="E28" s="81">
        <f t="shared" ref="E28:E32" si="147">SUM(IFERROR((C28-D28)/C28,))</f>
        <v>1</v>
      </c>
      <c r="F28" s="80">
        <f t="shared" ref="F28:F35" si="148">N28+U28+AB28+AI28+AP28+AW28+BD28+BK28</f>
        <v>0</v>
      </c>
      <c r="G28" s="80">
        <f t="shared" ref="G28:G35" si="149">O28+V28+AC28+AJ28+AQ28+AX28+BE28+BL28</f>
        <v>0</v>
      </c>
      <c r="H28" s="81">
        <f t="shared" ref="H28:H35" si="150">SUM(IFERROR((F28-G28)/F28,))</f>
        <v>0</v>
      </c>
      <c r="I28" s="309" t="s">
        <v>122</v>
      </c>
      <c r="J28" s="66"/>
      <c r="K28" s="36"/>
      <c r="L28" s="82">
        <f>SUMIFS('P4F Invoice Recon'!$U$37:$U$63,'P4F Invoice Recon'!$V$37:$V$63,'P4F Budget Recon'!$B28,'P4F Invoice Recon'!$F$37:$F$63,1)</f>
        <v>0</v>
      </c>
      <c r="M28" s="121">
        <f t="shared" ref="M28:M35" si="151">SUM(IFERROR((K28-L28)/K28,))</f>
        <v>0</v>
      </c>
      <c r="N28" s="5"/>
      <c r="O28" s="65"/>
      <c r="P28" s="121">
        <f t="shared" si="130"/>
        <v>0</v>
      </c>
      <c r="Q28" s="43"/>
      <c r="R28" s="36"/>
      <c r="S28" s="82">
        <f>SUMIFS('P4F Invoice Recon'!$U$37:$U$63,'P4F Invoice Recon'!$V$37:$V$63,'P4F Budget Recon'!$B28,'P4F Invoice Recon'!$F$37:$F$63,2)</f>
        <v>0</v>
      </c>
      <c r="T28" s="121">
        <f t="shared" si="131"/>
        <v>0</v>
      </c>
      <c r="U28" s="5"/>
      <c r="V28" s="65"/>
      <c r="W28" s="121">
        <f t="shared" si="132"/>
        <v>0</v>
      </c>
      <c r="X28" s="66"/>
      <c r="Y28" s="36">
        <v>5000</v>
      </c>
      <c r="Z28" s="82">
        <f>SUMIFS('P4F Invoice Recon'!$U$37:$U$63,'P4F Invoice Recon'!$V$37:$V$63,'P4F Budget Recon'!$B28,'P4F Invoice Recon'!$F$37:$F$63,3)</f>
        <v>0</v>
      </c>
      <c r="AA28" s="121">
        <f t="shared" si="133"/>
        <v>1</v>
      </c>
      <c r="AB28" s="5"/>
      <c r="AC28" s="65"/>
      <c r="AD28" s="121">
        <f t="shared" si="134"/>
        <v>0</v>
      </c>
      <c r="AE28" s="66"/>
      <c r="AF28" s="36"/>
      <c r="AG28" s="82">
        <f>SUMIFS('P4F Invoice Recon'!$U$37:$U$63,'P4F Invoice Recon'!$V$37:$V$63,'P4F Budget Recon'!$B28,'P4F Invoice Recon'!$F$37:$F$63,4)</f>
        <v>0</v>
      </c>
      <c r="AH28" s="121">
        <f t="shared" si="135"/>
        <v>0</v>
      </c>
      <c r="AI28" s="5"/>
      <c r="AJ28" s="72"/>
      <c r="AK28" s="121">
        <f t="shared" si="136"/>
        <v>0</v>
      </c>
      <c r="AL28" s="66"/>
      <c r="AM28" s="36"/>
      <c r="AN28" s="82">
        <f>SUMIFS('P4F Invoice Recon'!$U$37:$U$63,'P4F Invoice Recon'!$V$37:$V$63,'P4F Budget Recon'!$B28,'P4F Invoice Recon'!$F$37:$F$63,5)</f>
        <v>0</v>
      </c>
      <c r="AO28" s="121">
        <f t="shared" si="137"/>
        <v>0</v>
      </c>
      <c r="AP28" s="5"/>
      <c r="AQ28" s="72"/>
      <c r="AR28" s="121">
        <f t="shared" si="138"/>
        <v>0</v>
      </c>
      <c r="AS28" s="66"/>
      <c r="AT28" s="36"/>
      <c r="AU28" s="82">
        <f>SUMIFS('P4F Invoice Recon'!$U$37:$U$63,'P4F Invoice Recon'!$V$37:$V$63,'P4F Budget Recon'!$B28,'P4F Invoice Recon'!$F$37:$F$63,6)</f>
        <v>0</v>
      </c>
      <c r="AV28" s="121">
        <f t="shared" si="139"/>
        <v>0</v>
      </c>
      <c r="AW28" s="5"/>
      <c r="AX28" s="72"/>
      <c r="AY28" s="121">
        <f t="shared" si="140"/>
        <v>0</v>
      </c>
      <c r="AZ28" s="66"/>
      <c r="BA28" s="64"/>
      <c r="BB28" s="82">
        <f>SUMIFS('P4F Invoice Recon'!$U$37:$U$63,'P4F Invoice Recon'!$V$37:$V$63,'P4F Budget Recon'!$B28,'P4F Invoice Recon'!$F$37:$F$63,7)</f>
        <v>0</v>
      </c>
      <c r="BC28" s="119">
        <f t="shared" si="141"/>
        <v>0</v>
      </c>
      <c r="BD28" s="65"/>
      <c r="BE28" s="72"/>
      <c r="BF28" s="119">
        <f t="shared" si="142"/>
        <v>0</v>
      </c>
      <c r="BG28" s="66"/>
      <c r="BH28" s="64"/>
      <c r="BI28" s="82">
        <f>SUMIFS('P4F Invoice Recon'!$U$37:$U$63,'P4F Invoice Recon'!$V$37:$V$63,'P4F Budget Recon'!$B28,'P4F Invoice Recon'!$F$37:$F$63,8)</f>
        <v>0</v>
      </c>
      <c r="BJ28" s="119">
        <f t="shared" si="143"/>
        <v>0</v>
      </c>
      <c r="BK28" s="65"/>
      <c r="BL28" s="72"/>
      <c r="BM28" s="119">
        <f t="shared" si="144"/>
        <v>0</v>
      </c>
      <c r="BN28" s="66"/>
      <c r="BO28" s="71"/>
      <c r="BP28" s="68"/>
    </row>
    <row r="29" spans="1:68" s="69" customFormat="1" ht="28.2" customHeight="1" x14ac:dyDescent="0.25">
      <c r="A29" s="131">
        <v>4.0999999999999996</v>
      </c>
      <c r="B29" s="105" t="s">
        <v>155</v>
      </c>
      <c r="C29" s="80">
        <f t="shared" si="145"/>
        <v>10000</v>
      </c>
      <c r="D29" s="82">
        <f t="shared" si="146"/>
        <v>0</v>
      </c>
      <c r="E29" s="81">
        <f t="shared" si="147"/>
        <v>1</v>
      </c>
      <c r="F29" s="80">
        <f t="shared" si="148"/>
        <v>0</v>
      </c>
      <c r="G29" s="80">
        <f t="shared" si="149"/>
        <v>0</v>
      </c>
      <c r="H29" s="81">
        <f t="shared" si="150"/>
        <v>0</v>
      </c>
      <c r="I29" s="309" t="s">
        <v>108</v>
      </c>
      <c r="J29" s="66"/>
      <c r="K29" s="36"/>
      <c r="L29" s="82">
        <f>SUMIFS('P4F Invoice Recon'!$U$37:$U$63,'P4F Invoice Recon'!$V$37:$V$63,'P4F Budget Recon'!$B29,'P4F Invoice Recon'!$F$37:$F$63,1)</f>
        <v>0</v>
      </c>
      <c r="M29" s="121">
        <f t="shared" si="151"/>
        <v>0</v>
      </c>
      <c r="N29" s="5"/>
      <c r="O29" s="65"/>
      <c r="P29" s="121">
        <f t="shared" si="130"/>
        <v>0</v>
      </c>
      <c r="Q29" s="43"/>
      <c r="R29" s="36"/>
      <c r="S29" s="82">
        <f>SUMIFS('P4F Invoice Recon'!$U$37:$U$63,'P4F Invoice Recon'!$V$37:$V$63,'P4F Budget Recon'!$B29,'P4F Invoice Recon'!$F$37:$F$63,2)</f>
        <v>0</v>
      </c>
      <c r="T29" s="121">
        <f t="shared" si="131"/>
        <v>0</v>
      </c>
      <c r="U29" s="5"/>
      <c r="V29" s="65"/>
      <c r="W29" s="121">
        <f t="shared" si="132"/>
        <v>0</v>
      </c>
      <c r="X29" s="66"/>
      <c r="Y29" s="36">
        <v>10000</v>
      </c>
      <c r="Z29" s="82">
        <f>SUMIFS('P4F Invoice Recon'!$U$37:$U$63,'P4F Invoice Recon'!$V$37:$V$63,'P4F Budget Recon'!$B29,'P4F Invoice Recon'!$F$37:$F$63,3)</f>
        <v>0</v>
      </c>
      <c r="AA29" s="121">
        <f t="shared" si="133"/>
        <v>1</v>
      </c>
      <c r="AB29" s="5"/>
      <c r="AC29" s="65"/>
      <c r="AD29" s="121">
        <f t="shared" si="134"/>
        <v>0</v>
      </c>
      <c r="AE29" s="66"/>
      <c r="AF29" s="36"/>
      <c r="AG29" s="82">
        <f>SUMIFS('P4F Invoice Recon'!$U$37:$U$63,'P4F Invoice Recon'!$V$37:$V$63,'P4F Budget Recon'!$B29,'P4F Invoice Recon'!$F$37:$F$63,4)</f>
        <v>0</v>
      </c>
      <c r="AH29" s="121">
        <f t="shared" si="135"/>
        <v>0</v>
      </c>
      <c r="AI29" s="5"/>
      <c r="AJ29" s="72"/>
      <c r="AK29" s="121">
        <f t="shared" si="136"/>
        <v>0</v>
      </c>
      <c r="AL29" s="66"/>
      <c r="AM29" s="36"/>
      <c r="AN29" s="82">
        <f>SUMIFS('P4F Invoice Recon'!$U$37:$U$63,'P4F Invoice Recon'!$V$37:$V$63,'P4F Budget Recon'!$B29,'P4F Invoice Recon'!$F$37:$F$63,5)</f>
        <v>0</v>
      </c>
      <c r="AO29" s="121">
        <f t="shared" si="137"/>
        <v>0</v>
      </c>
      <c r="AP29" s="5"/>
      <c r="AQ29" s="72"/>
      <c r="AR29" s="121">
        <f t="shared" si="138"/>
        <v>0</v>
      </c>
      <c r="AS29" s="66"/>
      <c r="AT29" s="36"/>
      <c r="AU29" s="82">
        <f>SUMIFS('P4F Invoice Recon'!$U$37:$U$63,'P4F Invoice Recon'!$V$37:$V$63,'P4F Budget Recon'!$B29,'P4F Invoice Recon'!$F$37:$F$63,6)</f>
        <v>0</v>
      </c>
      <c r="AV29" s="121">
        <f t="shared" si="139"/>
        <v>0</v>
      </c>
      <c r="AW29" s="5"/>
      <c r="AX29" s="72"/>
      <c r="AY29" s="121">
        <f t="shared" si="140"/>
        <v>0</v>
      </c>
      <c r="AZ29" s="66"/>
      <c r="BA29" s="64"/>
      <c r="BB29" s="82">
        <f>SUMIFS('P4F Invoice Recon'!$U$37:$U$63,'P4F Invoice Recon'!$V$37:$V$63,'P4F Budget Recon'!$B29,'P4F Invoice Recon'!$F$37:$F$63,7)</f>
        <v>0</v>
      </c>
      <c r="BC29" s="119">
        <f t="shared" si="141"/>
        <v>0</v>
      </c>
      <c r="BD29" s="65"/>
      <c r="BE29" s="72"/>
      <c r="BF29" s="119">
        <f t="shared" si="142"/>
        <v>0</v>
      </c>
      <c r="BG29" s="66"/>
      <c r="BH29" s="64"/>
      <c r="BI29" s="82">
        <f>SUMIFS('P4F Invoice Recon'!$U$37:$U$63,'P4F Invoice Recon'!$V$37:$V$63,'P4F Budget Recon'!$B29,'P4F Invoice Recon'!$F$37:$F$63,8)</f>
        <v>0</v>
      </c>
      <c r="BJ29" s="119">
        <f t="shared" si="143"/>
        <v>0</v>
      </c>
      <c r="BK29" s="65"/>
      <c r="BL29" s="72"/>
      <c r="BM29" s="119">
        <f t="shared" si="144"/>
        <v>0</v>
      </c>
      <c r="BN29" s="66"/>
      <c r="BO29" s="71"/>
      <c r="BP29" s="68"/>
    </row>
    <row r="30" spans="1:68" s="69" customFormat="1" ht="26.4" x14ac:dyDescent="0.25">
      <c r="A30" s="131">
        <v>4.0999999999999996</v>
      </c>
      <c r="B30" s="105" t="s">
        <v>156</v>
      </c>
      <c r="C30" s="80">
        <f t="shared" si="145"/>
        <v>5000</v>
      </c>
      <c r="D30" s="82">
        <f t="shared" si="146"/>
        <v>0</v>
      </c>
      <c r="E30" s="81">
        <f t="shared" si="147"/>
        <v>1</v>
      </c>
      <c r="F30" s="80">
        <f t="shared" si="148"/>
        <v>0</v>
      </c>
      <c r="G30" s="80">
        <f t="shared" si="149"/>
        <v>0</v>
      </c>
      <c r="H30" s="81">
        <f t="shared" si="150"/>
        <v>0</v>
      </c>
      <c r="I30" s="309" t="s">
        <v>108</v>
      </c>
      <c r="J30" s="66"/>
      <c r="K30" s="36"/>
      <c r="L30" s="82">
        <f>SUMIFS('P4F Invoice Recon'!$U$37:$U$63,'P4F Invoice Recon'!$V$37:$V$63,'P4F Budget Recon'!$B30,'P4F Invoice Recon'!$F$37:$F$63,1)</f>
        <v>0</v>
      </c>
      <c r="M30" s="121">
        <f t="shared" si="151"/>
        <v>0</v>
      </c>
      <c r="N30" s="5"/>
      <c r="O30" s="65"/>
      <c r="P30" s="121">
        <f t="shared" si="130"/>
        <v>0</v>
      </c>
      <c r="Q30" s="43"/>
      <c r="R30" s="36"/>
      <c r="S30" s="82">
        <f>SUMIFS('P4F Invoice Recon'!$U$37:$U$63,'P4F Invoice Recon'!$V$37:$V$63,'P4F Budget Recon'!$B30,'P4F Invoice Recon'!$F$37:$F$63,2)</f>
        <v>0</v>
      </c>
      <c r="T30" s="121">
        <f t="shared" si="131"/>
        <v>0</v>
      </c>
      <c r="U30" s="5"/>
      <c r="V30" s="65"/>
      <c r="W30" s="121">
        <f t="shared" si="132"/>
        <v>0</v>
      </c>
      <c r="X30" s="66"/>
      <c r="Y30" s="36">
        <v>5000</v>
      </c>
      <c r="Z30" s="82">
        <f>SUMIFS('P4F Invoice Recon'!$U$37:$U$63,'P4F Invoice Recon'!$V$37:$V$63,'P4F Budget Recon'!$B30,'P4F Invoice Recon'!$F$37:$F$63,3)</f>
        <v>0</v>
      </c>
      <c r="AA30" s="121">
        <f t="shared" si="133"/>
        <v>1</v>
      </c>
      <c r="AB30" s="5"/>
      <c r="AC30" s="65"/>
      <c r="AD30" s="121">
        <f t="shared" si="134"/>
        <v>0</v>
      </c>
      <c r="AE30" s="66"/>
      <c r="AF30" s="36"/>
      <c r="AG30" s="82">
        <f>SUMIFS('P4F Invoice Recon'!$U$37:$U$63,'P4F Invoice Recon'!$V$37:$V$63,'P4F Budget Recon'!$B30,'P4F Invoice Recon'!$F$37:$F$63,4)</f>
        <v>0</v>
      </c>
      <c r="AH30" s="121">
        <f t="shared" si="135"/>
        <v>0</v>
      </c>
      <c r="AI30" s="5"/>
      <c r="AJ30" s="72"/>
      <c r="AK30" s="121">
        <f t="shared" si="136"/>
        <v>0</v>
      </c>
      <c r="AL30" s="66"/>
      <c r="AM30" s="36"/>
      <c r="AN30" s="82">
        <f>SUMIFS('P4F Invoice Recon'!$U$37:$U$63,'P4F Invoice Recon'!$V$37:$V$63,'P4F Budget Recon'!$B30,'P4F Invoice Recon'!$F$37:$F$63,5)</f>
        <v>0</v>
      </c>
      <c r="AO30" s="121">
        <f t="shared" si="137"/>
        <v>0</v>
      </c>
      <c r="AP30" s="5"/>
      <c r="AQ30" s="72"/>
      <c r="AR30" s="121">
        <f t="shared" si="138"/>
        <v>0</v>
      </c>
      <c r="AS30" s="66"/>
      <c r="AT30" s="36"/>
      <c r="AU30" s="82">
        <f>SUMIFS('P4F Invoice Recon'!$U$37:$U$63,'P4F Invoice Recon'!$V$37:$V$63,'P4F Budget Recon'!$B30,'P4F Invoice Recon'!$F$37:$F$63,6)</f>
        <v>0</v>
      </c>
      <c r="AV30" s="121">
        <f t="shared" si="139"/>
        <v>0</v>
      </c>
      <c r="AW30" s="5"/>
      <c r="AX30" s="72"/>
      <c r="AY30" s="121">
        <f t="shared" si="140"/>
        <v>0</v>
      </c>
      <c r="AZ30" s="66"/>
      <c r="BA30" s="64"/>
      <c r="BB30" s="82">
        <f>SUMIFS('P4F Invoice Recon'!$U$37:$U$63,'P4F Invoice Recon'!$V$37:$V$63,'P4F Budget Recon'!$B30,'P4F Invoice Recon'!$F$37:$F$63,7)</f>
        <v>0</v>
      </c>
      <c r="BC30" s="119">
        <f t="shared" si="141"/>
        <v>0</v>
      </c>
      <c r="BD30" s="65"/>
      <c r="BE30" s="72"/>
      <c r="BF30" s="119">
        <f t="shared" si="142"/>
        <v>0</v>
      </c>
      <c r="BG30" s="66"/>
      <c r="BH30" s="64"/>
      <c r="BI30" s="82">
        <f>SUMIFS('P4F Invoice Recon'!$U$37:$U$63,'P4F Invoice Recon'!$V$37:$V$63,'P4F Budget Recon'!$B30,'P4F Invoice Recon'!$F$37:$F$63,8)</f>
        <v>0</v>
      </c>
      <c r="BJ30" s="119">
        <f t="shared" si="143"/>
        <v>0</v>
      </c>
      <c r="BK30" s="65"/>
      <c r="BL30" s="72"/>
      <c r="BM30" s="119">
        <f t="shared" si="144"/>
        <v>0</v>
      </c>
      <c r="BN30" s="66"/>
      <c r="BO30" s="71"/>
      <c r="BP30" s="68"/>
    </row>
    <row r="31" spans="1:68" s="69" customFormat="1" ht="26.4" x14ac:dyDescent="0.25">
      <c r="A31" s="131">
        <v>4.0999999999999996</v>
      </c>
      <c r="B31" s="105" t="s">
        <v>157</v>
      </c>
      <c r="C31" s="80">
        <f t="shared" si="145"/>
        <v>7500</v>
      </c>
      <c r="D31" s="82">
        <f t="shared" si="146"/>
        <v>0</v>
      </c>
      <c r="E31" s="81">
        <f t="shared" si="147"/>
        <v>1</v>
      </c>
      <c r="F31" s="80">
        <f t="shared" si="148"/>
        <v>0</v>
      </c>
      <c r="G31" s="80">
        <f t="shared" si="149"/>
        <v>0</v>
      </c>
      <c r="H31" s="81">
        <f t="shared" si="150"/>
        <v>0</v>
      </c>
      <c r="I31" s="309" t="s">
        <v>108</v>
      </c>
      <c r="J31" s="66"/>
      <c r="K31" s="36"/>
      <c r="L31" s="82">
        <f>SUMIFS('P4F Invoice Recon'!$U$37:$U$63,'P4F Invoice Recon'!$V$37:$V$63,'P4F Budget Recon'!$B31,'P4F Invoice Recon'!$F$37:$F$63,1)</f>
        <v>0</v>
      </c>
      <c r="M31" s="121">
        <f t="shared" si="151"/>
        <v>0</v>
      </c>
      <c r="N31" s="5"/>
      <c r="O31" s="65"/>
      <c r="P31" s="121">
        <f t="shared" si="130"/>
        <v>0</v>
      </c>
      <c r="Q31" s="43"/>
      <c r="R31" s="36"/>
      <c r="S31" s="82">
        <f>SUMIFS('P4F Invoice Recon'!$U$37:$U$63,'P4F Invoice Recon'!$V$37:$V$63,'P4F Budget Recon'!$B31,'P4F Invoice Recon'!$F$37:$F$63,2)</f>
        <v>0</v>
      </c>
      <c r="T31" s="121">
        <f t="shared" si="131"/>
        <v>0</v>
      </c>
      <c r="U31" s="5"/>
      <c r="V31" s="65"/>
      <c r="W31" s="121">
        <f t="shared" si="132"/>
        <v>0</v>
      </c>
      <c r="X31" s="66"/>
      <c r="Y31" s="36">
        <v>7500</v>
      </c>
      <c r="Z31" s="82">
        <f>SUMIFS('P4F Invoice Recon'!$U$37:$U$63,'P4F Invoice Recon'!$V$37:$V$63,'P4F Budget Recon'!$B31,'P4F Invoice Recon'!$F$37:$F$63,3)</f>
        <v>0</v>
      </c>
      <c r="AA31" s="121">
        <f t="shared" si="133"/>
        <v>1</v>
      </c>
      <c r="AB31" s="5"/>
      <c r="AC31" s="65"/>
      <c r="AD31" s="121">
        <f t="shared" si="134"/>
        <v>0</v>
      </c>
      <c r="AE31" s="66"/>
      <c r="AF31" s="36"/>
      <c r="AG31" s="82">
        <f>SUMIFS('P4F Invoice Recon'!$U$37:$U$63,'P4F Invoice Recon'!$V$37:$V$63,'P4F Budget Recon'!$B31,'P4F Invoice Recon'!$F$37:$F$63,4)</f>
        <v>0</v>
      </c>
      <c r="AH31" s="121">
        <f t="shared" si="135"/>
        <v>0</v>
      </c>
      <c r="AI31" s="5"/>
      <c r="AJ31" s="72"/>
      <c r="AK31" s="121">
        <f t="shared" si="136"/>
        <v>0</v>
      </c>
      <c r="AL31" s="66"/>
      <c r="AM31" s="36"/>
      <c r="AN31" s="82">
        <f>SUMIFS('P4F Invoice Recon'!$U$37:$U$63,'P4F Invoice Recon'!$V$37:$V$63,'P4F Budget Recon'!$B31,'P4F Invoice Recon'!$F$37:$F$63,5)</f>
        <v>0</v>
      </c>
      <c r="AO31" s="121">
        <f t="shared" si="137"/>
        <v>0</v>
      </c>
      <c r="AP31" s="5"/>
      <c r="AQ31" s="72"/>
      <c r="AR31" s="121">
        <f t="shared" si="138"/>
        <v>0</v>
      </c>
      <c r="AS31" s="66"/>
      <c r="AT31" s="36"/>
      <c r="AU31" s="82">
        <f>SUMIFS('P4F Invoice Recon'!$U$37:$U$63,'P4F Invoice Recon'!$V$37:$V$63,'P4F Budget Recon'!$B31,'P4F Invoice Recon'!$F$37:$F$63,6)</f>
        <v>0</v>
      </c>
      <c r="AV31" s="121">
        <f t="shared" si="139"/>
        <v>0</v>
      </c>
      <c r="AW31" s="5"/>
      <c r="AX31" s="72"/>
      <c r="AY31" s="121">
        <f t="shared" si="140"/>
        <v>0</v>
      </c>
      <c r="AZ31" s="66"/>
      <c r="BA31" s="64"/>
      <c r="BB31" s="82">
        <f>SUMIFS('P4F Invoice Recon'!$U$37:$U$63,'P4F Invoice Recon'!$V$37:$V$63,'P4F Budget Recon'!$B31,'P4F Invoice Recon'!$F$37:$F$63,7)</f>
        <v>0</v>
      </c>
      <c r="BC31" s="119">
        <f t="shared" si="141"/>
        <v>0</v>
      </c>
      <c r="BD31" s="65"/>
      <c r="BE31" s="72"/>
      <c r="BF31" s="119">
        <f t="shared" si="142"/>
        <v>0</v>
      </c>
      <c r="BG31" s="66"/>
      <c r="BH31" s="64"/>
      <c r="BI31" s="82">
        <f>SUMIFS('P4F Invoice Recon'!$U$37:$U$63,'P4F Invoice Recon'!$V$37:$V$63,'P4F Budget Recon'!$B31,'P4F Invoice Recon'!$F$37:$F$63,8)</f>
        <v>0</v>
      </c>
      <c r="BJ31" s="119">
        <f t="shared" si="143"/>
        <v>0</v>
      </c>
      <c r="BK31" s="65"/>
      <c r="BL31" s="72"/>
      <c r="BM31" s="119">
        <f t="shared" si="144"/>
        <v>0</v>
      </c>
      <c r="BN31" s="66"/>
      <c r="BO31" s="71"/>
      <c r="BP31" s="68"/>
    </row>
    <row r="32" spans="1:68" s="69" customFormat="1" ht="26.4" x14ac:dyDescent="0.25">
      <c r="A32" s="131">
        <v>4.0999999999999996</v>
      </c>
      <c r="B32" s="105" t="s">
        <v>158</v>
      </c>
      <c r="C32" s="80">
        <f t="shared" si="145"/>
        <v>1500</v>
      </c>
      <c r="D32" s="82">
        <f t="shared" si="146"/>
        <v>0</v>
      </c>
      <c r="E32" s="81">
        <f t="shared" si="147"/>
        <v>1</v>
      </c>
      <c r="F32" s="80">
        <f t="shared" si="148"/>
        <v>0</v>
      </c>
      <c r="G32" s="80">
        <f t="shared" si="149"/>
        <v>0</v>
      </c>
      <c r="H32" s="81">
        <f t="shared" si="150"/>
        <v>0</v>
      </c>
      <c r="I32" s="309" t="s">
        <v>108</v>
      </c>
      <c r="J32" s="66"/>
      <c r="K32" s="36"/>
      <c r="L32" s="82">
        <f>SUMIFS('P4F Invoice Recon'!$U$37:$U$63,'P4F Invoice Recon'!$V$37:$V$63,'P4F Budget Recon'!$B32,'P4F Invoice Recon'!$F$37:$F$63,1)</f>
        <v>0</v>
      </c>
      <c r="M32" s="121">
        <f t="shared" si="151"/>
        <v>0</v>
      </c>
      <c r="N32" s="5"/>
      <c r="O32" s="65"/>
      <c r="P32" s="121">
        <f t="shared" si="130"/>
        <v>0</v>
      </c>
      <c r="Q32" s="43"/>
      <c r="R32" s="36"/>
      <c r="S32" s="82">
        <f>SUMIFS('P4F Invoice Recon'!$U$37:$U$63,'P4F Invoice Recon'!$V$37:$V$63,'P4F Budget Recon'!$B32,'P4F Invoice Recon'!$F$37:$F$63,2)</f>
        <v>0</v>
      </c>
      <c r="T32" s="121">
        <f t="shared" si="131"/>
        <v>0</v>
      </c>
      <c r="U32" s="5"/>
      <c r="V32" s="65"/>
      <c r="W32" s="121">
        <f t="shared" si="132"/>
        <v>0</v>
      </c>
      <c r="X32" s="66"/>
      <c r="Y32" s="36">
        <v>1500</v>
      </c>
      <c r="Z32" s="82">
        <f>SUMIFS('P4F Invoice Recon'!$U$37:$U$63,'P4F Invoice Recon'!$V$37:$V$63,'P4F Budget Recon'!$B32,'P4F Invoice Recon'!$F$37:$F$63,3)</f>
        <v>0</v>
      </c>
      <c r="AA32" s="121">
        <f t="shared" si="133"/>
        <v>1</v>
      </c>
      <c r="AB32" s="5"/>
      <c r="AC32" s="65"/>
      <c r="AD32" s="121">
        <f t="shared" si="134"/>
        <v>0</v>
      </c>
      <c r="AE32" s="66"/>
      <c r="AF32" s="36"/>
      <c r="AG32" s="82">
        <f>SUMIFS('P4F Invoice Recon'!$U$37:$U$63,'P4F Invoice Recon'!$V$37:$V$63,'P4F Budget Recon'!$B32,'P4F Invoice Recon'!$F$37:$F$63,4)</f>
        <v>0</v>
      </c>
      <c r="AH32" s="121">
        <f t="shared" si="135"/>
        <v>0</v>
      </c>
      <c r="AI32" s="5"/>
      <c r="AJ32" s="72"/>
      <c r="AK32" s="121">
        <f t="shared" si="136"/>
        <v>0</v>
      </c>
      <c r="AL32" s="66"/>
      <c r="AM32" s="36"/>
      <c r="AN32" s="82">
        <f>SUMIFS('P4F Invoice Recon'!$U$37:$U$63,'P4F Invoice Recon'!$V$37:$V$63,'P4F Budget Recon'!$B32,'P4F Invoice Recon'!$F$37:$F$63,5)</f>
        <v>0</v>
      </c>
      <c r="AO32" s="121">
        <f t="shared" si="137"/>
        <v>0</v>
      </c>
      <c r="AP32" s="5"/>
      <c r="AQ32" s="72"/>
      <c r="AR32" s="121">
        <f t="shared" si="138"/>
        <v>0</v>
      </c>
      <c r="AS32" s="66"/>
      <c r="AT32" s="36"/>
      <c r="AU32" s="82">
        <f>SUMIFS('P4F Invoice Recon'!$U$37:$U$63,'P4F Invoice Recon'!$V$37:$V$63,'P4F Budget Recon'!$B32,'P4F Invoice Recon'!$F$37:$F$63,6)</f>
        <v>0</v>
      </c>
      <c r="AV32" s="121">
        <f t="shared" si="139"/>
        <v>0</v>
      </c>
      <c r="AW32" s="5"/>
      <c r="AX32" s="72"/>
      <c r="AY32" s="121">
        <f t="shared" si="140"/>
        <v>0</v>
      </c>
      <c r="AZ32" s="66"/>
      <c r="BA32" s="64"/>
      <c r="BB32" s="82">
        <f>SUMIFS('P4F Invoice Recon'!$U$37:$U$63,'P4F Invoice Recon'!$V$37:$V$63,'P4F Budget Recon'!$B32,'P4F Invoice Recon'!$F$37:$F$63,7)</f>
        <v>0</v>
      </c>
      <c r="BC32" s="119">
        <f t="shared" si="141"/>
        <v>0</v>
      </c>
      <c r="BD32" s="65"/>
      <c r="BE32" s="72"/>
      <c r="BF32" s="119">
        <f t="shared" si="142"/>
        <v>0</v>
      </c>
      <c r="BG32" s="66"/>
      <c r="BH32" s="64"/>
      <c r="BI32" s="82">
        <f>SUMIFS('P4F Invoice Recon'!$U$37:$U$63,'P4F Invoice Recon'!$V$37:$V$63,'P4F Budget Recon'!$B32,'P4F Invoice Recon'!$F$37:$F$63,8)</f>
        <v>0</v>
      </c>
      <c r="BJ32" s="119">
        <f t="shared" si="143"/>
        <v>0</v>
      </c>
      <c r="BK32" s="65"/>
      <c r="BL32" s="72"/>
      <c r="BM32" s="119">
        <f t="shared" si="144"/>
        <v>0</v>
      </c>
      <c r="BN32" s="66"/>
      <c r="BO32" s="71"/>
      <c r="BP32" s="68"/>
    </row>
    <row r="33" spans="1:68" s="69" customFormat="1" ht="26.4" x14ac:dyDescent="0.25">
      <c r="A33" s="131">
        <v>4.0999999999999996</v>
      </c>
      <c r="B33" s="105" t="s">
        <v>159</v>
      </c>
      <c r="C33" s="80">
        <f t="shared" si="145"/>
        <v>1500</v>
      </c>
      <c r="D33" s="82">
        <f t="shared" si="146"/>
        <v>0</v>
      </c>
      <c r="E33" s="81">
        <f t="shared" ref="E33:E35" si="152">SUM(IFERROR((C33-D33)/C33,))</f>
        <v>1</v>
      </c>
      <c r="F33" s="80">
        <f t="shared" si="148"/>
        <v>0</v>
      </c>
      <c r="G33" s="80">
        <f t="shared" si="149"/>
        <v>0</v>
      </c>
      <c r="H33" s="81">
        <f t="shared" si="150"/>
        <v>0</v>
      </c>
      <c r="I33" s="309" t="s">
        <v>108</v>
      </c>
      <c r="J33" s="66"/>
      <c r="K33" s="36"/>
      <c r="L33" s="82">
        <f>SUMIFS('P4F Invoice Recon'!$U$37:$U$63,'P4F Invoice Recon'!$V$37:$V$63,'P4F Budget Recon'!$B33,'P4F Invoice Recon'!$F$37:$F$63,1)</f>
        <v>0</v>
      </c>
      <c r="M33" s="121">
        <f t="shared" si="151"/>
        <v>0</v>
      </c>
      <c r="N33" s="5"/>
      <c r="O33" s="65"/>
      <c r="P33" s="121">
        <f t="shared" ref="P33:P35" si="153">SUM(IFERROR((N33-O33)/N33,))</f>
        <v>0</v>
      </c>
      <c r="Q33" s="43"/>
      <c r="R33" s="36"/>
      <c r="S33" s="82">
        <f>SUMIFS('P4F Invoice Recon'!$U$37:$U$63,'P4F Invoice Recon'!$V$37:$V$63,'P4F Budget Recon'!$B33,'P4F Invoice Recon'!$F$37:$F$63,2)</f>
        <v>0</v>
      </c>
      <c r="T33" s="121">
        <f t="shared" ref="T33:T35" si="154">SUM(IFERROR((R33-S33)/R33,))</f>
        <v>0</v>
      </c>
      <c r="U33" s="5"/>
      <c r="V33" s="65"/>
      <c r="W33" s="121">
        <f t="shared" ref="W33:W35" si="155">SUM(IFERROR((U33-V33)/U33,))</f>
        <v>0</v>
      </c>
      <c r="X33" s="66"/>
      <c r="Y33" s="36">
        <v>1500</v>
      </c>
      <c r="Z33" s="82">
        <f>SUMIFS('P4F Invoice Recon'!$U$37:$U$63,'P4F Invoice Recon'!$V$37:$V$63,'P4F Budget Recon'!$B33,'P4F Invoice Recon'!$F$37:$F$63,3)</f>
        <v>0</v>
      </c>
      <c r="AA33" s="121">
        <f t="shared" ref="AA33:AA35" si="156">SUM(IFERROR((Y33-Z33)/Y33,))</f>
        <v>1</v>
      </c>
      <c r="AB33" s="5"/>
      <c r="AC33" s="65"/>
      <c r="AD33" s="121">
        <f t="shared" ref="AD33:AD35" si="157">SUM(IFERROR((AB33-AC33)/AB33,))</f>
        <v>0</v>
      </c>
      <c r="AE33" s="66"/>
      <c r="AF33" s="36"/>
      <c r="AG33" s="82">
        <f>SUMIFS('P4F Invoice Recon'!$U$37:$U$63,'P4F Invoice Recon'!$V$37:$V$63,'P4F Budget Recon'!$B33,'P4F Invoice Recon'!$F$37:$F$63,4)</f>
        <v>0</v>
      </c>
      <c r="AH33" s="121">
        <f t="shared" ref="AH33:AH35" si="158">SUM(IFERROR((AF33-AG33)/AF33,))</f>
        <v>0</v>
      </c>
      <c r="AI33" s="5"/>
      <c r="AJ33" s="72"/>
      <c r="AK33" s="121">
        <f t="shared" ref="AK33:AK35" si="159">SUM(IFERROR((AI33-AJ33)/AI33,))</f>
        <v>0</v>
      </c>
      <c r="AL33" s="66"/>
      <c r="AM33" s="36"/>
      <c r="AN33" s="82">
        <f>SUMIFS('P4F Invoice Recon'!$U$37:$U$63,'P4F Invoice Recon'!$V$37:$V$63,'P4F Budget Recon'!$B33,'P4F Invoice Recon'!$F$37:$F$63,5)</f>
        <v>0</v>
      </c>
      <c r="AO33" s="121">
        <f t="shared" ref="AO33:AO35" si="160">SUM(IFERROR((AM33-AN33)/AM33,))</f>
        <v>0</v>
      </c>
      <c r="AP33" s="5"/>
      <c r="AQ33" s="72"/>
      <c r="AR33" s="121">
        <f t="shared" ref="AR33:AR35" si="161">SUM(IFERROR((AP33-AQ33)/AP33,))</f>
        <v>0</v>
      </c>
      <c r="AS33" s="66"/>
      <c r="AT33" s="36"/>
      <c r="AU33" s="82">
        <f>SUMIFS('P4F Invoice Recon'!$U$37:$U$63,'P4F Invoice Recon'!$V$37:$V$63,'P4F Budget Recon'!$B33,'P4F Invoice Recon'!$F$37:$F$63,6)</f>
        <v>0</v>
      </c>
      <c r="AV33" s="121">
        <f t="shared" ref="AV33:AV35" si="162">SUM(IFERROR((AT33-AU33)/AT33,))</f>
        <v>0</v>
      </c>
      <c r="AW33" s="5"/>
      <c r="AX33" s="72"/>
      <c r="AY33" s="121">
        <f t="shared" ref="AY33:AY35" si="163">SUM(IFERROR((AW33-AX33)/AW33,))</f>
        <v>0</v>
      </c>
      <c r="AZ33" s="66"/>
      <c r="BA33" s="64"/>
      <c r="BB33" s="82">
        <f>SUMIFS('P4F Invoice Recon'!$U$37:$U$63,'P4F Invoice Recon'!$V$37:$V$63,'P4F Budget Recon'!$B33,'P4F Invoice Recon'!$F$37:$F$63,7)</f>
        <v>0</v>
      </c>
      <c r="BC33" s="119">
        <f t="shared" ref="BC33:BC35" si="164">SUM(IFERROR((BA33-BB33)/BA33,))</f>
        <v>0</v>
      </c>
      <c r="BD33" s="65"/>
      <c r="BE33" s="72"/>
      <c r="BF33" s="119">
        <f t="shared" ref="BF33:BF35" si="165">SUM(IFERROR((BD33-BE33)/BD33,))</f>
        <v>0</v>
      </c>
      <c r="BG33" s="66"/>
      <c r="BH33" s="64"/>
      <c r="BI33" s="82">
        <f>SUMIFS('P4F Invoice Recon'!$U$37:$U$63,'P4F Invoice Recon'!$V$37:$V$63,'P4F Budget Recon'!$B33,'P4F Invoice Recon'!$F$37:$F$63,8)</f>
        <v>0</v>
      </c>
      <c r="BJ33" s="119">
        <f t="shared" si="143"/>
        <v>0</v>
      </c>
      <c r="BK33" s="65"/>
      <c r="BL33" s="72"/>
      <c r="BM33" s="119">
        <f t="shared" si="144"/>
        <v>0</v>
      </c>
      <c r="BN33" s="66"/>
      <c r="BO33" s="71"/>
      <c r="BP33" s="68"/>
    </row>
    <row r="34" spans="1:68" s="69" customFormat="1" ht="26.4" x14ac:dyDescent="0.25">
      <c r="A34" s="131">
        <v>4.2</v>
      </c>
      <c r="B34" s="142" t="s">
        <v>160</v>
      </c>
      <c r="C34" s="80">
        <f t="shared" si="145"/>
        <v>0</v>
      </c>
      <c r="D34" s="82">
        <f t="shared" si="146"/>
        <v>0</v>
      </c>
      <c r="E34" s="81">
        <f t="shared" si="152"/>
        <v>0</v>
      </c>
      <c r="F34" s="80">
        <f t="shared" si="148"/>
        <v>0</v>
      </c>
      <c r="G34" s="80">
        <f t="shared" si="149"/>
        <v>0</v>
      </c>
      <c r="H34" s="81">
        <f t="shared" si="150"/>
        <v>0</v>
      </c>
      <c r="I34" s="309" t="s">
        <v>108</v>
      </c>
      <c r="J34" s="66"/>
      <c r="K34" s="36"/>
      <c r="L34" s="82">
        <f>SUMIFS('P4F Invoice Recon'!$U$37:$U$63,'P4F Invoice Recon'!$V$37:$V$63,'P4F Budget Recon'!$B34,'P4F Invoice Recon'!$F$37:$F$63,1)</f>
        <v>0</v>
      </c>
      <c r="M34" s="121">
        <f t="shared" si="151"/>
        <v>0</v>
      </c>
      <c r="N34" s="5"/>
      <c r="O34" s="65"/>
      <c r="P34" s="121">
        <f t="shared" si="153"/>
        <v>0</v>
      </c>
      <c r="Q34" s="43"/>
      <c r="R34" s="36"/>
      <c r="S34" s="82">
        <f>SUMIFS('P4F Invoice Recon'!$U$37:$U$63,'P4F Invoice Recon'!$V$37:$V$63,'P4F Budget Recon'!$B34,'P4F Invoice Recon'!$F$37:$F$63,2)</f>
        <v>0</v>
      </c>
      <c r="T34" s="121">
        <f t="shared" si="154"/>
        <v>0</v>
      </c>
      <c r="U34" s="5"/>
      <c r="V34" s="65"/>
      <c r="W34" s="121">
        <f t="shared" si="155"/>
        <v>0</v>
      </c>
      <c r="X34" s="66"/>
      <c r="Y34" s="36"/>
      <c r="Z34" s="82">
        <f>SUMIFS('P4F Invoice Recon'!$U$37:$U$63,'P4F Invoice Recon'!$V$37:$V$63,'P4F Budget Recon'!$B34,'P4F Invoice Recon'!$F$37:$F$63,3)</f>
        <v>0</v>
      </c>
      <c r="AA34" s="121">
        <f t="shared" si="156"/>
        <v>0</v>
      </c>
      <c r="AB34" s="5"/>
      <c r="AC34" s="65"/>
      <c r="AD34" s="121">
        <f t="shared" si="157"/>
        <v>0</v>
      </c>
      <c r="AE34" s="66"/>
      <c r="AF34" s="36"/>
      <c r="AG34" s="82">
        <f>SUMIFS('P4F Invoice Recon'!$U$37:$U$63,'P4F Invoice Recon'!$V$37:$V$63,'P4F Budget Recon'!$B34,'P4F Invoice Recon'!$F$37:$F$63,4)</f>
        <v>0</v>
      </c>
      <c r="AH34" s="121">
        <f t="shared" si="158"/>
        <v>0</v>
      </c>
      <c r="AI34" s="5"/>
      <c r="AJ34" s="72"/>
      <c r="AK34" s="121">
        <f t="shared" si="159"/>
        <v>0</v>
      </c>
      <c r="AL34" s="66"/>
      <c r="AM34" s="36"/>
      <c r="AN34" s="82">
        <f>SUMIFS('P4F Invoice Recon'!$U$37:$U$63,'P4F Invoice Recon'!$V$37:$V$63,'P4F Budget Recon'!$B34,'P4F Invoice Recon'!$F$37:$F$63,5)</f>
        <v>0</v>
      </c>
      <c r="AO34" s="121">
        <f t="shared" si="160"/>
        <v>0</v>
      </c>
      <c r="AP34" s="5"/>
      <c r="AQ34" s="72"/>
      <c r="AR34" s="121">
        <f t="shared" si="161"/>
        <v>0</v>
      </c>
      <c r="AS34" s="66"/>
      <c r="AT34" s="36"/>
      <c r="AU34" s="82">
        <f>SUMIFS('P4F Invoice Recon'!$U$37:$U$63,'P4F Invoice Recon'!$V$37:$V$63,'P4F Budget Recon'!$B34,'P4F Invoice Recon'!$F$37:$F$63,6)</f>
        <v>0</v>
      </c>
      <c r="AV34" s="121">
        <f t="shared" si="162"/>
        <v>0</v>
      </c>
      <c r="AW34" s="5"/>
      <c r="AX34" s="72"/>
      <c r="AY34" s="121">
        <f t="shared" si="163"/>
        <v>0</v>
      </c>
      <c r="AZ34" s="66"/>
      <c r="BA34" s="64"/>
      <c r="BB34" s="82">
        <f>SUMIFS('P4F Invoice Recon'!$U$37:$U$63,'P4F Invoice Recon'!$V$37:$V$63,'P4F Budget Recon'!$B34,'P4F Invoice Recon'!$F$37:$F$63,7)</f>
        <v>0</v>
      </c>
      <c r="BC34" s="119">
        <f t="shared" si="164"/>
        <v>0</v>
      </c>
      <c r="BD34" s="65"/>
      <c r="BE34" s="72"/>
      <c r="BF34" s="119">
        <f t="shared" si="165"/>
        <v>0</v>
      </c>
      <c r="BG34" s="66"/>
      <c r="BH34" s="64"/>
      <c r="BI34" s="82">
        <f>SUMIFS('P4F Invoice Recon'!$U$37:$U$63,'P4F Invoice Recon'!$V$37:$V$63,'P4F Budget Recon'!$B34,'P4F Invoice Recon'!$F$37:$F$63,8)</f>
        <v>0</v>
      </c>
      <c r="BJ34" s="119">
        <f t="shared" si="143"/>
        <v>0</v>
      </c>
      <c r="BK34" s="65"/>
      <c r="BL34" s="72"/>
      <c r="BM34" s="119">
        <f t="shared" si="144"/>
        <v>0</v>
      </c>
      <c r="BN34" s="66"/>
      <c r="BO34" s="71"/>
      <c r="BP34" s="68"/>
    </row>
    <row r="35" spans="1:68" s="69" customFormat="1" ht="27" thickBot="1" x14ac:dyDescent="0.3">
      <c r="A35" s="131">
        <v>4.2</v>
      </c>
      <c r="B35" s="105" t="s">
        <v>161</v>
      </c>
      <c r="C35" s="80">
        <f t="shared" si="145"/>
        <v>5000</v>
      </c>
      <c r="D35" s="82">
        <f t="shared" si="146"/>
        <v>0</v>
      </c>
      <c r="E35" s="81">
        <f t="shared" si="152"/>
        <v>1</v>
      </c>
      <c r="F35" s="80">
        <f t="shared" si="148"/>
        <v>0</v>
      </c>
      <c r="G35" s="80">
        <f t="shared" si="149"/>
        <v>0</v>
      </c>
      <c r="H35" s="81">
        <f t="shared" si="150"/>
        <v>0</v>
      </c>
      <c r="I35" s="309" t="s">
        <v>108</v>
      </c>
      <c r="J35" s="66"/>
      <c r="K35" s="36"/>
      <c r="L35" s="82">
        <f>SUMIFS('P4F Invoice Recon'!$U$37:$U$63,'P4F Invoice Recon'!$V$37:$V$63,'P4F Budget Recon'!$B35,'P4F Invoice Recon'!$F$37:$F$63,1)</f>
        <v>0</v>
      </c>
      <c r="M35" s="121">
        <f t="shared" si="151"/>
        <v>0</v>
      </c>
      <c r="N35" s="5"/>
      <c r="O35" s="65"/>
      <c r="P35" s="121">
        <f t="shared" si="153"/>
        <v>0</v>
      </c>
      <c r="Q35" s="43"/>
      <c r="R35" s="36"/>
      <c r="S35" s="82">
        <f>SUMIFS('P4F Invoice Recon'!$U$37:$U$63,'P4F Invoice Recon'!$V$37:$V$63,'P4F Budget Recon'!$B35,'P4F Invoice Recon'!$F$37:$F$63,2)</f>
        <v>0</v>
      </c>
      <c r="T35" s="121">
        <f t="shared" si="154"/>
        <v>0</v>
      </c>
      <c r="U35" s="5"/>
      <c r="V35" s="65"/>
      <c r="W35" s="121">
        <f t="shared" si="155"/>
        <v>0</v>
      </c>
      <c r="X35" s="66"/>
      <c r="Y35" s="36">
        <v>5000</v>
      </c>
      <c r="Z35" s="82">
        <f>SUMIFS('P4F Invoice Recon'!$U$37:$U$63,'P4F Invoice Recon'!$V$37:$V$63,'P4F Budget Recon'!$B35,'P4F Invoice Recon'!$F$37:$F$63,3)</f>
        <v>0</v>
      </c>
      <c r="AA35" s="121">
        <f t="shared" si="156"/>
        <v>1</v>
      </c>
      <c r="AB35" s="5"/>
      <c r="AC35" s="65"/>
      <c r="AD35" s="121">
        <f t="shared" si="157"/>
        <v>0</v>
      </c>
      <c r="AE35" s="66"/>
      <c r="AF35" s="36"/>
      <c r="AG35" s="82">
        <f>SUMIFS('P4F Invoice Recon'!$U$37:$U$63,'P4F Invoice Recon'!$V$37:$V$63,'P4F Budget Recon'!$B35,'P4F Invoice Recon'!$F$37:$F$63,4)</f>
        <v>0</v>
      </c>
      <c r="AH35" s="121">
        <f t="shared" si="158"/>
        <v>0</v>
      </c>
      <c r="AI35" s="5"/>
      <c r="AJ35" s="72"/>
      <c r="AK35" s="121">
        <f t="shared" si="159"/>
        <v>0</v>
      </c>
      <c r="AL35" s="66"/>
      <c r="AM35" s="36"/>
      <c r="AN35" s="82">
        <f>SUMIFS('P4F Invoice Recon'!$U$37:$U$63,'P4F Invoice Recon'!$V$37:$V$63,'P4F Budget Recon'!$B35,'P4F Invoice Recon'!$F$37:$F$63,5)</f>
        <v>0</v>
      </c>
      <c r="AO35" s="121">
        <f t="shared" si="160"/>
        <v>0</v>
      </c>
      <c r="AP35" s="5"/>
      <c r="AQ35" s="72"/>
      <c r="AR35" s="121">
        <f t="shared" si="161"/>
        <v>0</v>
      </c>
      <c r="AS35" s="66"/>
      <c r="AT35" s="36"/>
      <c r="AU35" s="82">
        <f>SUMIFS('P4F Invoice Recon'!$U$37:$U$63,'P4F Invoice Recon'!$V$37:$V$63,'P4F Budget Recon'!$B35,'P4F Invoice Recon'!$F$37:$F$63,6)</f>
        <v>0</v>
      </c>
      <c r="AV35" s="121">
        <f t="shared" si="162"/>
        <v>0</v>
      </c>
      <c r="AW35" s="5"/>
      <c r="AX35" s="72"/>
      <c r="AY35" s="121">
        <f t="shared" si="163"/>
        <v>0</v>
      </c>
      <c r="AZ35" s="66"/>
      <c r="BA35" s="64"/>
      <c r="BB35" s="82">
        <f>SUMIFS('P4F Invoice Recon'!$U$37:$U$63,'P4F Invoice Recon'!$V$37:$V$63,'P4F Budget Recon'!$B35,'P4F Invoice Recon'!$F$37:$F$63,7)</f>
        <v>0</v>
      </c>
      <c r="BC35" s="119">
        <f t="shared" si="164"/>
        <v>0</v>
      </c>
      <c r="BD35" s="65"/>
      <c r="BE35" s="72"/>
      <c r="BF35" s="119">
        <f t="shared" si="165"/>
        <v>0</v>
      </c>
      <c r="BG35" s="66"/>
      <c r="BH35" s="64"/>
      <c r="BI35" s="82">
        <f>SUMIFS('P4F Invoice Recon'!$U$37:$U$63,'P4F Invoice Recon'!$V$37:$V$63,'P4F Budget Recon'!$B35,'P4F Invoice Recon'!$F$37:$F$63,8)</f>
        <v>0</v>
      </c>
      <c r="BJ35" s="119">
        <f t="shared" si="143"/>
        <v>0</v>
      </c>
      <c r="BK35" s="65"/>
      <c r="BL35" s="72"/>
      <c r="BM35" s="119">
        <f t="shared" si="144"/>
        <v>0</v>
      </c>
      <c r="BN35" s="66"/>
      <c r="BO35" s="71"/>
      <c r="BP35" s="68"/>
    </row>
    <row r="36" spans="1:68" ht="13.8" thickBot="1" x14ac:dyDescent="0.3">
      <c r="A36" s="168">
        <v>5</v>
      </c>
      <c r="B36" s="169" t="s">
        <v>26</v>
      </c>
      <c r="C36" s="144">
        <f>SUM('P4F Budget Recon'!$C$38:$C$41)</f>
        <v>7429.04</v>
      </c>
      <c r="D36" s="173">
        <f>SUM('P4F Budget Recon'!$D$38:$D$41)</f>
        <v>6429</v>
      </c>
      <c r="E36" s="145">
        <f>SUM(IFERROR((C36-D36)/C36,))</f>
        <v>0.13461227830244554</v>
      </c>
      <c r="F36" s="144">
        <f>SUM(F38:F41)</f>
        <v>0</v>
      </c>
      <c r="G36" s="144">
        <f>SUM(G38:G41)</f>
        <v>0</v>
      </c>
      <c r="H36" s="146">
        <f>SUM(IFERROR((F36-G36)/F36,))</f>
        <v>0</v>
      </c>
      <c r="I36" s="310"/>
      <c r="J36" s="78"/>
      <c r="K36" s="144">
        <f>SUM('P4F Budget Recon'!K38:K41)</f>
        <v>0</v>
      </c>
      <c r="L36" s="173">
        <f>SUM('P4F Budget Recon'!L38:L41)</f>
        <v>0</v>
      </c>
      <c r="M36" s="174">
        <f>SUM(IFERROR((K36-L36)/K36,))</f>
        <v>0</v>
      </c>
      <c r="N36" s="173">
        <f>SUM('P4F Budget Recon'!N38:N41)</f>
        <v>0</v>
      </c>
      <c r="O36" s="144">
        <f>SUM('P4F Budget Recon'!O38:O41)</f>
        <v>0</v>
      </c>
      <c r="P36" s="175">
        <f>SUM(IFERROR((N36-O36)/N36,))</f>
        <v>0</v>
      </c>
      <c r="Q36" s="78"/>
      <c r="R36" s="144">
        <f>SUM('P4F Budget Recon'!R38:R41)</f>
        <v>0</v>
      </c>
      <c r="S36" s="173">
        <f>SUM('P4F Budget Recon'!S38:S41)</f>
        <v>0</v>
      </c>
      <c r="T36" s="174">
        <f>SUM(IFERROR((R36-S36)/R36,))</f>
        <v>0</v>
      </c>
      <c r="U36" s="173">
        <f>SUM('P4F Budget Recon'!U38:U41)</f>
        <v>0</v>
      </c>
      <c r="V36" s="144">
        <f>SUM('P4F Budget Recon'!V38:V41)</f>
        <v>0</v>
      </c>
      <c r="W36" s="175">
        <f>SUM(IFERROR((U36-V36)/U36,))</f>
        <v>0</v>
      </c>
      <c r="X36" s="78"/>
      <c r="Y36" s="144">
        <f>SUM('P4F Budget Recon'!Y38:Y41)</f>
        <v>7429.04</v>
      </c>
      <c r="Z36" s="173">
        <f>SUM('P4F Budget Recon'!Z38:Z41)</f>
        <v>6429</v>
      </c>
      <c r="AA36" s="174">
        <f>SUM(IFERROR((Y36-Z36)/Y36,))</f>
        <v>0.13461227830244554</v>
      </c>
      <c r="AB36" s="173">
        <f>SUM('P4F Budget Recon'!AB38:AB41)</f>
        <v>0</v>
      </c>
      <c r="AC36" s="144">
        <f>SUM('P4F Budget Recon'!AC38:AC41)</f>
        <v>0</v>
      </c>
      <c r="AD36" s="175">
        <f>SUM(IFERROR((AB36-AC36)/AB36,))</f>
        <v>0</v>
      </c>
      <c r="AE36" s="78"/>
      <c r="AF36" s="144">
        <f>SUM('P4F Budget Recon'!AF38:AF41)</f>
        <v>0</v>
      </c>
      <c r="AG36" s="173">
        <f>SUM('P4F Budget Recon'!AG38:AG41)</f>
        <v>0</v>
      </c>
      <c r="AH36" s="174">
        <f>SUM(IFERROR((AF36-AG36)/AF36,))</f>
        <v>0</v>
      </c>
      <c r="AI36" s="173">
        <f>SUM('P4F Budget Recon'!AI38:AI41)</f>
        <v>0</v>
      </c>
      <c r="AJ36" s="144">
        <f>SUM('P4F Budget Recon'!AJ38:AJ41)</f>
        <v>0</v>
      </c>
      <c r="AK36" s="175">
        <f>SUM(IFERROR((AI36-AJ36)/AI36,))</f>
        <v>0</v>
      </c>
      <c r="AL36" s="78"/>
      <c r="AM36" s="144">
        <f>SUM('P4F Budget Recon'!AM38:AM41)</f>
        <v>0</v>
      </c>
      <c r="AN36" s="173">
        <f>SUM('P4F Budget Recon'!AN38:AN41)</f>
        <v>0</v>
      </c>
      <c r="AO36" s="174">
        <f>SUM(IFERROR((AM36-AN36)/AM36,))</f>
        <v>0</v>
      </c>
      <c r="AP36" s="173">
        <f>SUM('P4F Budget Recon'!AP38:AP41)</f>
        <v>0</v>
      </c>
      <c r="AQ36" s="144">
        <f>SUM('P4F Budget Recon'!AQ38:AQ41)</f>
        <v>0</v>
      </c>
      <c r="AR36" s="175">
        <f>SUM(IFERROR((AP36-AQ36)/AP36,))</f>
        <v>0</v>
      </c>
      <c r="AS36" s="78"/>
      <c r="AT36" s="144">
        <f>SUM('P4F Budget Recon'!AT38:AT41)</f>
        <v>0</v>
      </c>
      <c r="AU36" s="173">
        <f>SUM('P4F Budget Recon'!AU38:AU41)</f>
        <v>0</v>
      </c>
      <c r="AV36" s="174">
        <f>SUM(IFERROR((AT36-AU36)/AT36,))</f>
        <v>0</v>
      </c>
      <c r="AW36" s="173">
        <f>SUM('P4F Budget Recon'!AW38:AW41)</f>
        <v>0</v>
      </c>
      <c r="AX36" s="144">
        <f>SUM('P4F Budget Recon'!AX38:AX41)</f>
        <v>0</v>
      </c>
      <c r="AY36" s="175">
        <f>SUM(IFERROR((AW36-AX36)/AW36,))</f>
        <v>0</v>
      </c>
      <c r="AZ36" s="78"/>
      <c r="BA36" s="144">
        <f>SUM('P4F Budget Recon'!BA38:BA41)</f>
        <v>0</v>
      </c>
      <c r="BB36" s="173">
        <f>SUM('P4F Budget Recon'!BB38:BB41)</f>
        <v>0</v>
      </c>
      <c r="BC36" s="174">
        <f>SUM(IFERROR((BA36-BB36)/BA36,))</f>
        <v>0</v>
      </c>
      <c r="BD36" s="173">
        <f>SUM('P4F Budget Recon'!BD38:BD41)</f>
        <v>0</v>
      </c>
      <c r="BE36" s="144">
        <f>SUM('P4F Budget Recon'!BE38:BE41)</f>
        <v>0</v>
      </c>
      <c r="BF36" s="175">
        <f>SUM(IFERROR((BD36-BE36)/BD36,))</f>
        <v>0</v>
      </c>
      <c r="BG36" s="78"/>
      <c r="BH36" s="144">
        <f>SUM('P4F Budget Recon'!BH38:BH41)</f>
        <v>0</v>
      </c>
      <c r="BI36" s="173">
        <f>SUM('P4F Budget Recon'!BI38:BI41)</f>
        <v>0</v>
      </c>
      <c r="BJ36" s="174">
        <f>SUM(IFERROR((BH36-BI36)/BH36,))</f>
        <v>0</v>
      </c>
      <c r="BK36" s="173">
        <f>SUM('P4F Budget Recon'!BK38:BK41)</f>
        <v>0</v>
      </c>
      <c r="BL36" s="144">
        <f>SUM('P4F Budget Recon'!BL38:BL41)</f>
        <v>0</v>
      </c>
      <c r="BM36" s="175">
        <f>SUM(IFERROR((BK36-BL36)/BK36,))</f>
        <v>0</v>
      </c>
      <c r="BN36" s="62"/>
      <c r="BO36" s="70"/>
    </row>
    <row r="37" spans="1:68" s="69" customFormat="1" ht="13.2" hidden="1" customHeight="1" x14ac:dyDescent="0.25">
      <c r="A37" s="129"/>
      <c r="B37" s="130"/>
      <c r="C37" s="80"/>
      <c r="D37" s="82"/>
      <c r="E37" s="81" t="e">
        <f>SUM((C37-D37)/C37)</f>
        <v>#DIV/0!</v>
      </c>
      <c r="F37" s="80"/>
      <c r="G37" s="80"/>
      <c r="H37" s="81" t="e">
        <f>SUM((F37-G37)/F37)</f>
        <v>#DIV/0!</v>
      </c>
      <c r="I37" s="309"/>
      <c r="J37" s="44"/>
      <c r="K37" s="80"/>
      <c r="L37" s="82"/>
      <c r="M37" s="122" t="e">
        <f>SUM((K37-L37)/K37)</f>
        <v>#DIV/0!</v>
      </c>
      <c r="N37" s="82"/>
      <c r="O37" s="4"/>
      <c r="P37" s="122" t="e">
        <f>SUM((N37-O37)/N37)</f>
        <v>#DIV/0!</v>
      </c>
      <c r="Q37" s="83"/>
      <c r="R37" s="80"/>
      <c r="S37" s="82"/>
      <c r="T37" s="122" t="e">
        <f>SUM((R37-S37)/R37)</f>
        <v>#DIV/0!</v>
      </c>
      <c r="U37" s="82"/>
      <c r="V37" s="4"/>
      <c r="W37" s="122" t="e">
        <f>SUM((U37-V37)/U37)</f>
        <v>#DIV/0!</v>
      </c>
      <c r="X37" s="44"/>
      <c r="Y37" s="80"/>
      <c r="Z37" s="82"/>
      <c r="AA37" s="122" t="e">
        <f>SUM((Y37-Z37)/Y37)</f>
        <v>#DIV/0!</v>
      </c>
      <c r="AB37" s="82"/>
      <c r="AC37" s="4"/>
      <c r="AD37" s="122" t="e">
        <f>SUM((AB37-AC37)/AB37)</f>
        <v>#DIV/0!</v>
      </c>
      <c r="AE37" s="44"/>
      <c r="AF37" s="80"/>
      <c r="AG37" s="82"/>
      <c r="AH37" s="122" t="e">
        <f>SUM((AF37-AG37)/AF37)</f>
        <v>#DIV/0!</v>
      </c>
      <c r="AI37" s="82"/>
      <c r="AJ37" s="4"/>
      <c r="AK37" s="122" t="e">
        <f>SUM((AI37-AJ37)/AI37)</f>
        <v>#DIV/0!</v>
      </c>
      <c r="AL37" s="44"/>
      <c r="AM37" s="80"/>
      <c r="AN37" s="82"/>
      <c r="AO37" s="122" t="e">
        <f>SUM((AM37-AN37)/AM37)</f>
        <v>#DIV/0!</v>
      </c>
      <c r="AP37" s="82"/>
      <c r="AQ37" s="4"/>
      <c r="AR37" s="122" t="e">
        <f>SUM((AP37-AQ37)/AP37)</f>
        <v>#DIV/0!</v>
      </c>
      <c r="AS37" s="44"/>
      <c r="AT37" s="80"/>
      <c r="AU37" s="82"/>
      <c r="AV37" s="122" t="e">
        <f>SUM((AT37-AU37)/AT37)</f>
        <v>#DIV/0!</v>
      </c>
      <c r="AW37" s="82"/>
      <c r="AX37" s="4"/>
      <c r="AY37" s="122" t="e">
        <f>SUM((AW37-AX37)/AW37)</f>
        <v>#DIV/0!</v>
      </c>
      <c r="AZ37" s="44"/>
      <c r="BA37" s="37"/>
      <c r="BB37" s="82"/>
      <c r="BC37" s="120" t="e">
        <f>SUM((BA37-BB37)/BA37)</f>
        <v>#DIV/0!</v>
      </c>
      <c r="BD37" s="4"/>
      <c r="BE37" s="4"/>
      <c r="BF37" s="120" t="e">
        <f>SUM((BD37-BE37)/BD37)</f>
        <v>#DIV/0!</v>
      </c>
      <c r="BG37" s="44"/>
      <c r="BH37" s="37"/>
      <c r="BI37" s="82"/>
      <c r="BJ37" s="120" t="e">
        <f>SUM((BH37-BI37)/BH37)</f>
        <v>#DIV/0!</v>
      </c>
      <c r="BK37" s="4"/>
      <c r="BL37" s="4"/>
      <c r="BM37" s="120" t="e">
        <f>SUM((BK37-BL37)/BK37)</f>
        <v>#DIV/0!</v>
      </c>
      <c r="BN37" s="44"/>
      <c r="BO37" s="40"/>
      <c r="BP37" s="68"/>
    </row>
    <row r="38" spans="1:68" s="69" customFormat="1" ht="13.2" customHeight="1" x14ac:dyDescent="0.25">
      <c r="A38" s="131">
        <v>5.2</v>
      </c>
      <c r="B38" s="105" t="s">
        <v>162</v>
      </c>
      <c r="C38" s="80">
        <f>K38+R38+Y38+AF38+AM38+AT38+BA38+BH38</f>
        <v>3214.52</v>
      </c>
      <c r="D38" s="82">
        <f t="shared" ref="D38" si="166">L38+S38+Z38+AG38+AN38+AU38+BB38+BI38</f>
        <v>3214</v>
      </c>
      <c r="E38" s="81">
        <f t="shared" ref="E38" si="167">SUM(IFERROR((C38-D38)/C38,))</f>
        <v>1.6176598683473171E-4</v>
      </c>
      <c r="F38" s="80">
        <f>N38+U38+AB38+AI38+AP38+AW38+BD38+BK38</f>
        <v>0</v>
      </c>
      <c r="G38" s="80">
        <f t="shared" ref="G38" si="168">O38+V38+AC38+AJ38+AQ38+AX38+BE38+BL38</f>
        <v>0</v>
      </c>
      <c r="H38" s="81">
        <f t="shared" ref="H38" si="169">SUM(IFERROR((F38-G38)/F38,))</f>
        <v>0</v>
      </c>
      <c r="I38" s="309" t="s">
        <v>123</v>
      </c>
      <c r="J38" s="66"/>
      <c r="K38" s="36"/>
      <c r="L38" s="82">
        <f>SUMIFS('P4F Invoice Recon'!$U$37:$U$63,'P4F Invoice Recon'!$V$37:$V$63,'P4F Budget Recon'!$B38,'P4F Invoice Recon'!$F$37:$F$63,1)</f>
        <v>0</v>
      </c>
      <c r="M38" s="121">
        <f t="shared" ref="M38" si="170">SUM(IFERROR((K38-L38)/K38,))</f>
        <v>0</v>
      </c>
      <c r="N38" s="5"/>
      <c r="O38" s="65"/>
      <c r="P38" s="121">
        <f t="shared" ref="P38:P41" si="171">SUM(IFERROR((N38-O38)/N38,))</f>
        <v>0</v>
      </c>
      <c r="Q38" s="43"/>
      <c r="R38" s="36"/>
      <c r="S38" s="82">
        <f>SUMIFS('P4F Invoice Recon'!$U$37:$U$63,'P4F Invoice Recon'!$V$37:$V$63,'P4F Budget Recon'!$B38,'P4F Invoice Recon'!$F$37:$F$63,2)</f>
        <v>0</v>
      </c>
      <c r="T38" s="121">
        <f t="shared" ref="T38" si="172">SUM(IFERROR((R38-S38)/R38,))</f>
        <v>0</v>
      </c>
      <c r="U38" s="5"/>
      <c r="V38" s="65"/>
      <c r="W38" s="121">
        <f t="shared" ref="W38" si="173">SUM(IFERROR((U38-V38)/U38,))</f>
        <v>0</v>
      </c>
      <c r="X38" s="66"/>
      <c r="Y38" s="302">
        <v>3214.52</v>
      </c>
      <c r="Z38" s="82">
        <f>SUMIFS('P4F Invoice Recon'!$U$37:$U$63,'P4F Invoice Recon'!$V$37:$V$63,'P4F Budget Recon'!$B38,'P4F Invoice Recon'!$F$37:$F$63,3)</f>
        <v>3214</v>
      </c>
      <c r="AA38" s="121">
        <f t="shared" ref="AA38" si="174">SUM(IFERROR((Y38-Z38)/Y38,))</f>
        <v>1.6176598683473171E-4</v>
      </c>
      <c r="AB38" s="5"/>
      <c r="AC38" s="65"/>
      <c r="AD38" s="121">
        <f t="shared" ref="AD38" si="175">SUM(IFERROR((AB38-AC38)/AB38,))</f>
        <v>0</v>
      </c>
      <c r="AE38" s="66"/>
      <c r="AF38" s="36"/>
      <c r="AG38" s="82">
        <f>SUMIFS('P4F Invoice Recon'!$U$37:$U$63,'P4F Invoice Recon'!$V$37:$V$63,'P4F Budget Recon'!$B38,'P4F Invoice Recon'!$F$37:$F$63,4)</f>
        <v>0</v>
      </c>
      <c r="AH38" s="121">
        <f t="shared" ref="AH38" si="176">SUM(IFERROR((AF38-AG38)/AF38,))</f>
        <v>0</v>
      </c>
      <c r="AI38" s="5"/>
      <c r="AJ38" s="72"/>
      <c r="AK38" s="121">
        <f t="shared" ref="AK38" si="177">SUM(IFERROR((AI38-AJ38)/AI38,))</f>
        <v>0</v>
      </c>
      <c r="AL38" s="66"/>
      <c r="AM38" s="36"/>
      <c r="AN38" s="82">
        <f>SUMIFS('P4F Invoice Recon'!$U$37:$U$63,'P4F Invoice Recon'!$V$37:$V$63,'P4F Budget Recon'!$B38,'P4F Invoice Recon'!$F$37:$F$63,5)</f>
        <v>0</v>
      </c>
      <c r="AO38" s="121">
        <f t="shared" ref="AO38" si="178">SUM(IFERROR((AM38-AN38)/AM38,))</f>
        <v>0</v>
      </c>
      <c r="AP38" s="5"/>
      <c r="AQ38" s="72"/>
      <c r="AR38" s="121">
        <f t="shared" ref="AR38" si="179">SUM(IFERROR((AP38-AQ38)/AP38,))</f>
        <v>0</v>
      </c>
      <c r="AS38" s="66"/>
      <c r="AT38" s="36"/>
      <c r="AU38" s="82">
        <f>SUMIFS('P4F Invoice Recon'!$U$37:$U$63,'P4F Invoice Recon'!$V$37:$V$63,'P4F Budget Recon'!$B38,'P4F Invoice Recon'!$F$37:$F$63,6)</f>
        <v>0</v>
      </c>
      <c r="AV38" s="121">
        <f t="shared" ref="AV38" si="180">SUM(IFERROR((AT38-AU38)/AT38,))</f>
        <v>0</v>
      </c>
      <c r="AW38" s="5"/>
      <c r="AX38" s="72"/>
      <c r="AY38" s="121">
        <f t="shared" ref="AY38" si="181">SUM(IFERROR((AW38-AX38)/AW38,))</f>
        <v>0</v>
      </c>
      <c r="AZ38" s="66"/>
      <c r="BA38" s="64"/>
      <c r="BB38" s="82">
        <f>SUMIFS('P4F Invoice Recon'!$U$37:$U$63,'P4F Invoice Recon'!$V$37:$V$63,'P4F Budget Recon'!$B38,'P4F Invoice Recon'!$F$37:$F$63,7)</f>
        <v>0</v>
      </c>
      <c r="BC38" s="119">
        <f t="shared" ref="BC38" si="182">SUM(IFERROR((BA38-BB38)/BA38,))</f>
        <v>0</v>
      </c>
      <c r="BD38" s="65"/>
      <c r="BE38" s="72"/>
      <c r="BF38" s="119">
        <f t="shared" ref="BF38" si="183">SUM(IFERROR((BD38-BE38)/BD38,))</f>
        <v>0</v>
      </c>
      <c r="BG38" s="66"/>
      <c r="BH38" s="64"/>
      <c r="BI38" s="82">
        <f>SUMIFS('P4F Invoice Recon'!$U$37:$U$63,'P4F Invoice Recon'!$V$37:$V$63,'P4F Budget Recon'!$B38,'P4F Invoice Recon'!$F$37:$F$63,8)</f>
        <v>0</v>
      </c>
      <c r="BJ38" s="119">
        <f t="shared" ref="BJ38:BJ41" si="184">SUM(IFERROR((BH38-BI38)/BH38,))</f>
        <v>0</v>
      </c>
      <c r="BK38" s="65"/>
      <c r="BL38" s="72"/>
      <c r="BM38" s="119">
        <f t="shared" ref="BM38:BM41" si="185">SUM(IFERROR((BK38-BL38)/BK38,))</f>
        <v>0</v>
      </c>
      <c r="BN38" s="66"/>
      <c r="BO38" s="71"/>
      <c r="BP38" s="68"/>
    </row>
    <row r="39" spans="1:68" s="69" customFormat="1" ht="13.2" customHeight="1" x14ac:dyDescent="0.25">
      <c r="A39" s="131">
        <v>5.2</v>
      </c>
      <c r="B39" s="105" t="s">
        <v>163</v>
      </c>
      <c r="C39" s="80">
        <f t="shared" ref="C39:C41" si="186">K39+R39+Y39+AF39+AM39+AT39+BA39+BH39</f>
        <v>2410.89</v>
      </c>
      <c r="D39" s="82">
        <f t="shared" ref="D39:D41" si="187">L39+S39+Z39+AG39+AN39+AU39+BB39+BI39</f>
        <v>0</v>
      </c>
      <c r="E39" s="81">
        <f t="shared" ref="E39:E41" si="188">SUM(IFERROR((C39-D39)/C39,))</f>
        <v>1</v>
      </c>
      <c r="F39" s="80">
        <f t="shared" ref="F39:F41" si="189">N39+U39+AB39+AI39+AP39+AW39+BD39+BK39</f>
        <v>0</v>
      </c>
      <c r="G39" s="80">
        <f t="shared" ref="G39:G41" si="190">O39+V39+AC39+AJ39+AQ39+AX39+BE39+BL39</f>
        <v>0</v>
      </c>
      <c r="H39" s="81">
        <f t="shared" ref="H39:H41" si="191">SUM(IFERROR((F39-G39)/F39,))</f>
        <v>0</v>
      </c>
      <c r="I39" s="309" t="s">
        <v>123</v>
      </c>
      <c r="J39" s="66"/>
      <c r="K39" s="36"/>
      <c r="L39" s="82">
        <f>SUMIFS('P4F Invoice Recon'!$U$37:$U$63,'P4F Invoice Recon'!$V$37:$V$63,'P4F Budget Recon'!$B39,'P4F Invoice Recon'!$F$37:$F$63,1)</f>
        <v>0</v>
      </c>
      <c r="M39" s="121">
        <f t="shared" ref="M39:M41" si="192">SUM(IFERROR((K39-L39)/K39,))</f>
        <v>0</v>
      </c>
      <c r="N39" s="5"/>
      <c r="O39" s="65"/>
      <c r="P39" s="121">
        <f t="shared" si="171"/>
        <v>0</v>
      </c>
      <c r="Q39" s="43"/>
      <c r="R39" s="36"/>
      <c r="S39" s="82">
        <f>SUMIFS('P4F Invoice Recon'!$U$37:$U$63,'P4F Invoice Recon'!$V$37:$V$63,'P4F Budget Recon'!$B39,'P4F Invoice Recon'!$F$37:$F$63,2)</f>
        <v>0</v>
      </c>
      <c r="T39" s="121">
        <f t="shared" ref="T39:T41" si="193">SUM(IFERROR((R39-S39)/R39,))</f>
        <v>0</v>
      </c>
      <c r="U39" s="5"/>
      <c r="V39" s="65"/>
      <c r="W39" s="121">
        <f t="shared" ref="W39:W41" si="194">SUM(IFERROR((U39-V39)/U39,))</f>
        <v>0</v>
      </c>
      <c r="X39" s="66"/>
      <c r="Y39" s="302">
        <v>2410.89</v>
      </c>
      <c r="Z39" s="82">
        <f>SUMIFS('P4F Invoice Recon'!$U$37:$U$63,'P4F Invoice Recon'!$V$37:$V$63,'P4F Budget Recon'!$B39,'P4F Invoice Recon'!$F$37:$F$63,3)</f>
        <v>0</v>
      </c>
      <c r="AA39" s="121">
        <f t="shared" ref="AA39:AA41" si="195">SUM(IFERROR((Y39-Z39)/Y39,))</f>
        <v>1</v>
      </c>
      <c r="AB39" s="5"/>
      <c r="AC39" s="65"/>
      <c r="AD39" s="121">
        <f t="shared" ref="AD39:AD41" si="196">SUM(IFERROR((AB39-AC39)/AB39,))</f>
        <v>0</v>
      </c>
      <c r="AE39" s="66"/>
      <c r="AF39" s="36"/>
      <c r="AG39" s="82">
        <f>SUMIFS('P4F Invoice Recon'!$U$37:$U$63,'P4F Invoice Recon'!$V$37:$V$63,'P4F Budget Recon'!$B39,'P4F Invoice Recon'!$F$37:$F$63,4)</f>
        <v>0</v>
      </c>
      <c r="AH39" s="121">
        <f t="shared" ref="AH39:AH41" si="197">SUM(IFERROR((AF39-AG39)/AF39,))</f>
        <v>0</v>
      </c>
      <c r="AI39" s="5"/>
      <c r="AJ39" s="72"/>
      <c r="AK39" s="121">
        <f t="shared" ref="AK39:AK41" si="198">SUM(IFERROR((AI39-AJ39)/AI39,))</f>
        <v>0</v>
      </c>
      <c r="AL39" s="66"/>
      <c r="AM39" s="36"/>
      <c r="AN39" s="82">
        <f>SUMIFS('P4F Invoice Recon'!$U$37:$U$63,'P4F Invoice Recon'!$V$37:$V$63,'P4F Budget Recon'!$B39,'P4F Invoice Recon'!$F$37:$F$63,5)</f>
        <v>0</v>
      </c>
      <c r="AO39" s="121">
        <f t="shared" ref="AO39:AO41" si="199">SUM(IFERROR((AM39-AN39)/AM39,))</f>
        <v>0</v>
      </c>
      <c r="AP39" s="5"/>
      <c r="AQ39" s="72"/>
      <c r="AR39" s="121">
        <f t="shared" ref="AR39:AR41" si="200">SUM(IFERROR((AP39-AQ39)/AP39,))</f>
        <v>0</v>
      </c>
      <c r="AS39" s="66"/>
      <c r="AT39" s="36"/>
      <c r="AU39" s="82">
        <f>SUMIFS('P4F Invoice Recon'!$U$37:$U$63,'P4F Invoice Recon'!$V$37:$V$63,'P4F Budget Recon'!$B39,'P4F Invoice Recon'!$F$37:$F$63,6)</f>
        <v>0</v>
      </c>
      <c r="AV39" s="121">
        <f t="shared" ref="AV39:AV41" si="201">SUM(IFERROR((AT39-AU39)/AT39,))</f>
        <v>0</v>
      </c>
      <c r="AW39" s="5"/>
      <c r="AX39" s="72"/>
      <c r="AY39" s="121">
        <f t="shared" ref="AY39:AY41" si="202">SUM(IFERROR((AW39-AX39)/AW39,))</f>
        <v>0</v>
      </c>
      <c r="AZ39" s="66"/>
      <c r="BA39" s="64"/>
      <c r="BB39" s="82">
        <f>SUMIFS('P4F Invoice Recon'!$U$37:$U$63,'P4F Invoice Recon'!$V$37:$V$63,'P4F Budget Recon'!$B39,'P4F Invoice Recon'!$F$37:$F$63,7)</f>
        <v>0</v>
      </c>
      <c r="BC39" s="119">
        <f t="shared" ref="BC39:BC41" si="203">SUM(IFERROR((BA39-BB39)/BA39,))</f>
        <v>0</v>
      </c>
      <c r="BD39" s="65"/>
      <c r="BE39" s="72"/>
      <c r="BF39" s="119">
        <f t="shared" ref="BF39:BF41" si="204">SUM(IFERROR((BD39-BE39)/BD39,))</f>
        <v>0</v>
      </c>
      <c r="BG39" s="66"/>
      <c r="BH39" s="64"/>
      <c r="BI39" s="82">
        <f>SUMIFS('P4F Invoice Recon'!$U$37:$U$63,'P4F Invoice Recon'!$V$37:$V$63,'P4F Budget Recon'!$B39,'P4F Invoice Recon'!$F$37:$F$63,8)</f>
        <v>0</v>
      </c>
      <c r="BJ39" s="119">
        <f t="shared" si="184"/>
        <v>0</v>
      </c>
      <c r="BK39" s="65"/>
      <c r="BL39" s="72"/>
      <c r="BM39" s="119">
        <f t="shared" si="185"/>
        <v>0</v>
      </c>
      <c r="BN39" s="66"/>
      <c r="BO39" s="71"/>
      <c r="BP39" s="68"/>
    </row>
    <row r="40" spans="1:68" s="69" customFormat="1" ht="13.2" customHeight="1" x14ac:dyDescent="0.25">
      <c r="A40" s="131">
        <v>5.4</v>
      </c>
      <c r="B40" s="105" t="s">
        <v>164</v>
      </c>
      <c r="C40" s="80">
        <f t="shared" ref="C40" si="205">K40+R40+Y40+AF40+AM40+AT40+BA40+BH40</f>
        <v>803.63</v>
      </c>
      <c r="D40" s="82">
        <f t="shared" ref="D40" si="206">L40+S40+Z40+AG40+AN40+AU40+BB40+BI40</f>
        <v>815</v>
      </c>
      <c r="E40" s="81">
        <f t="shared" ref="E40" si="207">SUM(IFERROR((C40-D40)/C40,))</f>
        <v>-1.4148302079315113E-2</v>
      </c>
      <c r="F40" s="80">
        <f t="shared" ref="F40" si="208">N40+U40+AB40+AI40+AP40+AW40+BD40+BK40</f>
        <v>0</v>
      </c>
      <c r="G40" s="80">
        <f t="shared" ref="G40" si="209">O40+V40+AC40+AJ40+AQ40+AX40+BE40+BL40</f>
        <v>0</v>
      </c>
      <c r="H40" s="81">
        <f t="shared" ref="H40" si="210">SUM(IFERROR((F40-G40)/F40,))</f>
        <v>0</v>
      </c>
      <c r="I40" s="309" t="s">
        <v>123</v>
      </c>
      <c r="J40" s="66"/>
      <c r="K40" s="36"/>
      <c r="L40" s="82">
        <f>SUMIFS('P4F Invoice Recon'!$U$37:$U$63,'P4F Invoice Recon'!$V$37:$V$63,'P4F Budget Recon'!$B40,'P4F Invoice Recon'!$F$37:$F$63,1)</f>
        <v>0</v>
      </c>
      <c r="M40" s="121">
        <f t="shared" ref="M40" si="211">SUM(IFERROR((K40-L40)/K40,))</f>
        <v>0</v>
      </c>
      <c r="N40" s="5"/>
      <c r="O40" s="65"/>
      <c r="P40" s="121">
        <f t="shared" ref="P40" si="212">SUM(IFERROR((N40-O40)/N40,))</f>
        <v>0</v>
      </c>
      <c r="Q40" s="43"/>
      <c r="R40" s="36"/>
      <c r="S40" s="82">
        <f>SUMIFS('P4F Invoice Recon'!$U$37:$U$63,'P4F Invoice Recon'!$V$37:$V$63,'P4F Budget Recon'!$B40,'P4F Invoice Recon'!$F$37:$F$63,2)</f>
        <v>0</v>
      </c>
      <c r="T40" s="121">
        <f t="shared" ref="T40" si="213">SUM(IFERROR((R40-S40)/R40,))</f>
        <v>0</v>
      </c>
      <c r="U40" s="5"/>
      <c r="V40" s="65"/>
      <c r="W40" s="121">
        <f t="shared" ref="W40" si="214">SUM(IFERROR((U40-V40)/U40,))</f>
        <v>0</v>
      </c>
      <c r="X40" s="66"/>
      <c r="Y40" s="302">
        <v>803.63</v>
      </c>
      <c r="Z40" s="82">
        <f>SUMIFS('P4F Invoice Recon'!$U$37:$U$63,'P4F Invoice Recon'!$V$37:$V$63,'P4F Budget Recon'!$B40,'P4F Invoice Recon'!$F$37:$F$63,3)</f>
        <v>815</v>
      </c>
      <c r="AA40" s="121">
        <f t="shared" ref="AA40" si="215">SUM(IFERROR((Y40-Z40)/Y40,))</f>
        <v>-1.4148302079315113E-2</v>
      </c>
      <c r="AB40" s="5"/>
      <c r="AC40" s="65"/>
      <c r="AD40" s="121">
        <f t="shared" ref="AD40" si="216">SUM(IFERROR((AB40-AC40)/AB40,))</f>
        <v>0</v>
      </c>
      <c r="AE40" s="66"/>
      <c r="AF40" s="36"/>
      <c r="AG40" s="82">
        <f>SUMIFS('P4F Invoice Recon'!$U$37:$U$63,'P4F Invoice Recon'!$V$37:$V$63,'P4F Budget Recon'!$B40,'P4F Invoice Recon'!$F$37:$F$63,4)</f>
        <v>0</v>
      </c>
      <c r="AH40" s="121">
        <f t="shared" ref="AH40" si="217">SUM(IFERROR((AF40-AG40)/AF40,))</f>
        <v>0</v>
      </c>
      <c r="AI40" s="5"/>
      <c r="AJ40" s="72"/>
      <c r="AK40" s="121">
        <f t="shared" ref="AK40" si="218">SUM(IFERROR((AI40-AJ40)/AI40,))</f>
        <v>0</v>
      </c>
      <c r="AL40" s="66"/>
      <c r="AM40" s="36"/>
      <c r="AN40" s="82">
        <f>SUMIFS('P4F Invoice Recon'!$U$37:$U$63,'P4F Invoice Recon'!$V$37:$V$63,'P4F Budget Recon'!$B40,'P4F Invoice Recon'!$F$37:$F$63,5)</f>
        <v>0</v>
      </c>
      <c r="AO40" s="121">
        <f t="shared" ref="AO40" si="219">SUM(IFERROR((AM40-AN40)/AM40,))</f>
        <v>0</v>
      </c>
      <c r="AP40" s="5"/>
      <c r="AQ40" s="72"/>
      <c r="AR40" s="121">
        <f t="shared" ref="AR40" si="220">SUM(IFERROR((AP40-AQ40)/AP40,))</f>
        <v>0</v>
      </c>
      <c r="AS40" s="66"/>
      <c r="AT40" s="36"/>
      <c r="AU40" s="82">
        <f>SUMIFS('P4F Invoice Recon'!$U$37:$U$63,'P4F Invoice Recon'!$V$37:$V$63,'P4F Budget Recon'!$B40,'P4F Invoice Recon'!$F$37:$F$63,6)</f>
        <v>0</v>
      </c>
      <c r="AV40" s="121">
        <f t="shared" ref="AV40" si="221">SUM(IFERROR((AT40-AU40)/AT40,))</f>
        <v>0</v>
      </c>
      <c r="AW40" s="5"/>
      <c r="AX40" s="72"/>
      <c r="AY40" s="121">
        <f t="shared" ref="AY40" si="222">SUM(IFERROR((AW40-AX40)/AW40,))</f>
        <v>0</v>
      </c>
      <c r="AZ40" s="66"/>
      <c r="BA40" s="64"/>
      <c r="BB40" s="82">
        <f>SUMIFS('P4F Invoice Recon'!$U$37:$U$63,'P4F Invoice Recon'!$V$37:$V$63,'P4F Budget Recon'!$B40,'P4F Invoice Recon'!$F$37:$F$63,7)</f>
        <v>0</v>
      </c>
      <c r="BC40" s="119">
        <f t="shared" ref="BC40" si="223">SUM(IFERROR((BA40-BB40)/BA40,))</f>
        <v>0</v>
      </c>
      <c r="BD40" s="65"/>
      <c r="BE40" s="72"/>
      <c r="BF40" s="119">
        <f t="shared" ref="BF40" si="224">SUM(IFERROR((BD40-BE40)/BD40,))</f>
        <v>0</v>
      </c>
      <c r="BG40" s="66"/>
      <c r="BH40" s="64"/>
      <c r="BI40" s="82">
        <f>SUMIFS('P4F Invoice Recon'!$U$37:$U$63,'P4F Invoice Recon'!$V$37:$V$63,'P4F Budget Recon'!$B40,'P4F Invoice Recon'!$F$37:$F$63,8)</f>
        <v>0</v>
      </c>
      <c r="BJ40" s="119">
        <f t="shared" ref="BJ40" si="225">SUM(IFERROR((BH40-BI40)/BH40,))</f>
        <v>0</v>
      </c>
      <c r="BK40" s="65"/>
      <c r="BL40" s="72"/>
      <c r="BM40" s="119">
        <f t="shared" ref="BM40" si="226">SUM(IFERROR((BK40-BL40)/BK40,))</f>
        <v>0</v>
      </c>
      <c r="BN40" s="66"/>
      <c r="BO40" s="71"/>
      <c r="BP40" s="68"/>
    </row>
    <row r="41" spans="1:68" s="69" customFormat="1" ht="13.2" customHeight="1" thickBot="1" x14ac:dyDescent="0.3">
      <c r="A41" s="131">
        <v>5.2</v>
      </c>
      <c r="B41" s="105" t="s">
        <v>165</v>
      </c>
      <c r="C41" s="80">
        <f t="shared" si="186"/>
        <v>1000</v>
      </c>
      <c r="D41" s="82">
        <f t="shared" si="187"/>
        <v>2400</v>
      </c>
      <c r="E41" s="81">
        <f t="shared" si="188"/>
        <v>-1.4</v>
      </c>
      <c r="F41" s="80">
        <f t="shared" si="189"/>
        <v>0</v>
      </c>
      <c r="G41" s="80">
        <f t="shared" si="190"/>
        <v>0</v>
      </c>
      <c r="H41" s="81">
        <f t="shared" si="191"/>
        <v>0</v>
      </c>
      <c r="I41" s="309" t="s">
        <v>123</v>
      </c>
      <c r="J41" s="66"/>
      <c r="K41" s="36"/>
      <c r="L41" s="82">
        <f>SUMIFS('P4F Invoice Recon'!$U$37:$U$63,'P4F Invoice Recon'!$V$37:$V$63,'P4F Budget Recon'!$B41,'P4F Invoice Recon'!$F$37:$F$63,1)</f>
        <v>0</v>
      </c>
      <c r="M41" s="121">
        <f t="shared" si="192"/>
        <v>0</v>
      </c>
      <c r="N41" s="5"/>
      <c r="O41" s="65"/>
      <c r="P41" s="121">
        <f t="shared" si="171"/>
        <v>0</v>
      </c>
      <c r="Q41" s="43"/>
      <c r="R41" s="36"/>
      <c r="S41" s="82">
        <f>SUMIFS('P4F Invoice Recon'!$U$37:$U$63,'P4F Invoice Recon'!$V$37:$V$63,'P4F Budget Recon'!$B41,'P4F Invoice Recon'!$F$37:$F$63,2)</f>
        <v>0</v>
      </c>
      <c r="T41" s="121">
        <f t="shared" si="193"/>
        <v>0</v>
      </c>
      <c r="U41" s="5"/>
      <c r="V41" s="65"/>
      <c r="W41" s="121">
        <f t="shared" si="194"/>
        <v>0</v>
      </c>
      <c r="X41" s="66"/>
      <c r="Y41" s="36">
        <v>1000</v>
      </c>
      <c r="Z41" s="82">
        <f>SUMIFS('P4F Invoice Recon'!$U$37:$U$63,'P4F Invoice Recon'!$V$37:$V$63,'P4F Budget Recon'!$B41,'P4F Invoice Recon'!$F$37:$F$63,3)</f>
        <v>2400</v>
      </c>
      <c r="AA41" s="121">
        <f t="shared" si="195"/>
        <v>-1.4</v>
      </c>
      <c r="AB41" s="5"/>
      <c r="AC41" s="65"/>
      <c r="AD41" s="121">
        <f t="shared" si="196"/>
        <v>0</v>
      </c>
      <c r="AE41" s="66"/>
      <c r="AF41" s="36"/>
      <c r="AG41" s="82">
        <f>SUMIFS('P4F Invoice Recon'!$U$37:$U$63,'P4F Invoice Recon'!$V$37:$V$63,'P4F Budget Recon'!$B41,'P4F Invoice Recon'!$F$37:$F$63,4)</f>
        <v>0</v>
      </c>
      <c r="AH41" s="121">
        <f t="shared" si="197"/>
        <v>0</v>
      </c>
      <c r="AI41" s="5"/>
      <c r="AJ41" s="72"/>
      <c r="AK41" s="121">
        <f t="shared" si="198"/>
        <v>0</v>
      </c>
      <c r="AL41" s="66"/>
      <c r="AM41" s="36"/>
      <c r="AN41" s="82">
        <f>SUMIFS('P4F Invoice Recon'!$U$37:$U$63,'P4F Invoice Recon'!$V$37:$V$63,'P4F Budget Recon'!$B41,'P4F Invoice Recon'!$F$37:$F$63,5)</f>
        <v>0</v>
      </c>
      <c r="AO41" s="121">
        <f t="shared" si="199"/>
        <v>0</v>
      </c>
      <c r="AP41" s="5"/>
      <c r="AQ41" s="72"/>
      <c r="AR41" s="121">
        <f t="shared" si="200"/>
        <v>0</v>
      </c>
      <c r="AS41" s="66"/>
      <c r="AT41" s="36"/>
      <c r="AU41" s="82">
        <f>SUMIFS('P4F Invoice Recon'!$U$37:$U$63,'P4F Invoice Recon'!$V$37:$V$63,'P4F Budget Recon'!$B41,'P4F Invoice Recon'!$F$37:$F$63,6)</f>
        <v>0</v>
      </c>
      <c r="AV41" s="121">
        <f t="shared" si="201"/>
        <v>0</v>
      </c>
      <c r="AW41" s="5"/>
      <c r="AX41" s="72"/>
      <c r="AY41" s="121">
        <f t="shared" si="202"/>
        <v>0</v>
      </c>
      <c r="AZ41" s="66"/>
      <c r="BA41" s="64"/>
      <c r="BB41" s="82">
        <f>SUMIFS('P4F Invoice Recon'!$U$37:$U$63,'P4F Invoice Recon'!$V$37:$V$63,'P4F Budget Recon'!$B41,'P4F Invoice Recon'!$F$37:$F$63,7)</f>
        <v>0</v>
      </c>
      <c r="BC41" s="119">
        <f t="shared" si="203"/>
        <v>0</v>
      </c>
      <c r="BD41" s="65"/>
      <c r="BE41" s="72"/>
      <c r="BF41" s="119">
        <f t="shared" si="204"/>
        <v>0</v>
      </c>
      <c r="BG41" s="66"/>
      <c r="BH41" s="64"/>
      <c r="BI41" s="82">
        <f>SUMIFS('P4F Invoice Recon'!$U$37:$U$63,'P4F Invoice Recon'!$V$37:$V$63,'P4F Budget Recon'!$B41,'P4F Invoice Recon'!$F$37:$F$63,8)</f>
        <v>0</v>
      </c>
      <c r="BJ41" s="119">
        <f t="shared" si="184"/>
        <v>0</v>
      </c>
      <c r="BK41" s="65"/>
      <c r="BL41" s="72"/>
      <c r="BM41" s="119">
        <f t="shared" si="185"/>
        <v>0</v>
      </c>
      <c r="BN41" s="66"/>
      <c r="BO41" s="71"/>
      <c r="BP41" s="68"/>
    </row>
    <row r="42" spans="1:68" ht="13.8" thickBot="1" x14ac:dyDescent="0.3">
      <c r="A42" s="168">
        <v>6</v>
      </c>
      <c r="B42" s="169" t="s">
        <v>4</v>
      </c>
      <c r="C42" s="144">
        <f>SUM(C44:C44)</f>
        <v>0</v>
      </c>
      <c r="D42" s="173">
        <f>SUM(D44:D44)</f>
        <v>0</v>
      </c>
      <c r="E42" s="145">
        <f>SUM(IFERROR((C42-D42)/C42,))</f>
        <v>0</v>
      </c>
      <c r="F42" s="144">
        <f>SUM(F44:F44)</f>
        <v>0</v>
      </c>
      <c r="G42" s="144">
        <f>SUM(G44:G44)</f>
        <v>0</v>
      </c>
      <c r="H42" s="146">
        <f>SUM(IFERROR((F42-G42)/F42,))</f>
        <v>0</v>
      </c>
      <c r="I42" s="310"/>
      <c r="J42" s="78"/>
      <c r="K42" s="144">
        <f>SUM('P4F Budget Recon'!K44:K44)</f>
        <v>0</v>
      </c>
      <c r="L42" s="173">
        <f>SUM('P4F Budget Recon'!L44:L44)</f>
        <v>0</v>
      </c>
      <c r="M42" s="174">
        <f>SUM(IFERROR((K42-L42)/K42,))</f>
        <v>0</v>
      </c>
      <c r="N42" s="144">
        <f>SUM('P4F Budget Recon'!N44:N44)</f>
        <v>0</v>
      </c>
      <c r="O42" s="173">
        <f>SUM('P4F Budget Recon'!O44:O44)</f>
        <v>0</v>
      </c>
      <c r="P42" s="175">
        <f>SUM(IFERROR((N42-O42)/N42,))</f>
        <v>0</v>
      </c>
      <c r="Q42" s="78"/>
      <c r="R42" s="144">
        <f>SUM('P4F Budget Recon'!R44:R44)</f>
        <v>0</v>
      </c>
      <c r="S42" s="173">
        <f>SUM('P4F Budget Recon'!S44:S44)</f>
        <v>0</v>
      </c>
      <c r="T42" s="174">
        <f>SUM(IFERROR((R42-S42)/R42,))</f>
        <v>0</v>
      </c>
      <c r="U42" s="144">
        <f>SUM('P4F Budget Recon'!U44:U44)</f>
        <v>0</v>
      </c>
      <c r="V42" s="173">
        <f>SUM('P4F Budget Recon'!V44:V44)</f>
        <v>0</v>
      </c>
      <c r="W42" s="175">
        <f>SUM(IFERROR((U42-V42)/U42,))</f>
        <v>0</v>
      </c>
      <c r="X42" s="78"/>
      <c r="Y42" s="144">
        <f>SUM('P4F Budget Recon'!Y44:Y44)</f>
        <v>0</v>
      </c>
      <c r="Z42" s="173">
        <f>SUM('P4F Budget Recon'!Z44:Z44)</f>
        <v>0</v>
      </c>
      <c r="AA42" s="174">
        <f>SUM(IFERROR((Y42-Z42)/Y42,))</f>
        <v>0</v>
      </c>
      <c r="AB42" s="144">
        <f>SUM('P4F Budget Recon'!AB44:AB44)</f>
        <v>0</v>
      </c>
      <c r="AC42" s="173">
        <f>SUM('P4F Budget Recon'!AC44:AC44)</f>
        <v>0</v>
      </c>
      <c r="AD42" s="175">
        <f>SUM(IFERROR((AB42-AC42)/AB42,))</f>
        <v>0</v>
      </c>
      <c r="AE42" s="78"/>
      <c r="AF42" s="144">
        <f>SUM('P4F Budget Recon'!AF44:AF44)</f>
        <v>0</v>
      </c>
      <c r="AG42" s="173">
        <f>SUM('P4F Budget Recon'!AG44:AG44)</f>
        <v>0</v>
      </c>
      <c r="AH42" s="174">
        <f>SUM(IFERROR((AF42-AG42)/AF42,))</f>
        <v>0</v>
      </c>
      <c r="AI42" s="144">
        <f>SUM('P4F Budget Recon'!AI44:AI44)</f>
        <v>0</v>
      </c>
      <c r="AJ42" s="173">
        <f>SUM('P4F Budget Recon'!AJ44:AJ44)</f>
        <v>0</v>
      </c>
      <c r="AK42" s="175">
        <f>SUM(IFERROR((AI42-AJ42)/AI42,))</f>
        <v>0</v>
      </c>
      <c r="AL42" s="78"/>
      <c r="AM42" s="144">
        <f>SUM('P4F Budget Recon'!AM44:AM44)</f>
        <v>0</v>
      </c>
      <c r="AN42" s="173">
        <f>SUM('P4F Budget Recon'!AN44:AN44)</f>
        <v>0</v>
      </c>
      <c r="AO42" s="174">
        <f>SUM(IFERROR((AM42-AN42)/AM42,))</f>
        <v>0</v>
      </c>
      <c r="AP42" s="144">
        <f>SUM('P4F Budget Recon'!AP44:AP44)</f>
        <v>0</v>
      </c>
      <c r="AQ42" s="173">
        <f>SUM('P4F Budget Recon'!AQ44:AQ44)</f>
        <v>0</v>
      </c>
      <c r="AR42" s="175">
        <f>SUM(IFERROR((AP42-AQ42)/AP42,))</f>
        <v>0</v>
      </c>
      <c r="AS42" s="78"/>
      <c r="AT42" s="144">
        <f>SUM('P4F Budget Recon'!AT44:AT44)</f>
        <v>0</v>
      </c>
      <c r="AU42" s="173">
        <f>SUM('P4F Budget Recon'!AU44:AU44)</f>
        <v>0</v>
      </c>
      <c r="AV42" s="174">
        <f>SUM(IFERROR((AT42-AU42)/AT42,))</f>
        <v>0</v>
      </c>
      <c r="AW42" s="144">
        <f>SUM('P4F Budget Recon'!AW44:AW44)</f>
        <v>0</v>
      </c>
      <c r="AX42" s="173">
        <f>SUM('P4F Budget Recon'!AX44:AX44)</f>
        <v>0</v>
      </c>
      <c r="AY42" s="175">
        <f>SUM(IFERROR((AW42-AX42)/AW42,))</f>
        <v>0</v>
      </c>
      <c r="AZ42" s="78"/>
      <c r="BA42" s="144">
        <f>SUM('P4F Budget Recon'!BA44:BA44)</f>
        <v>0</v>
      </c>
      <c r="BB42" s="173">
        <f>SUM('P4F Budget Recon'!BB44:BB44)</f>
        <v>0</v>
      </c>
      <c r="BC42" s="174">
        <f>SUM(IFERROR((BA42-BB42)/BA42,))</f>
        <v>0</v>
      </c>
      <c r="BD42" s="144">
        <f>SUM('P4F Budget Recon'!BD44:BD44)</f>
        <v>0</v>
      </c>
      <c r="BE42" s="173">
        <f>SUM('P4F Budget Recon'!BE44:BE44)</f>
        <v>0</v>
      </c>
      <c r="BF42" s="175">
        <f>SUM(IFERROR((BD42-BE42)/BD42,))</f>
        <v>0</v>
      </c>
      <c r="BG42" s="78"/>
      <c r="BH42" s="144">
        <f>SUM('P4F Budget Recon'!BH44:BH44)</f>
        <v>0</v>
      </c>
      <c r="BI42" s="173">
        <f>SUM('P4F Budget Recon'!BI44:BI44)</f>
        <v>0</v>
      </c>
      <c r="BJ42" s="174">
        <f>SUM(IFERROR((BH42-BI42)/BH42,))</f>
        <v>0</v>
      </c>
      <c r="BK42" s="144">
        <f>SUM('P4F Budget Recon'!BK44:BK44)</f>
        <v>0</v>
      </c>
      <c r="BL42" s="173">
        <f>SUM('P4F Budget Recon'!BL44:BL44)</f>
        <v>0</v>
      </c>
      <c r="BM42" s="175">
        <f>SUM(IFERROR((BK42-BL42)/BK42,))</f>
        <v>0</v>
      </c>
      <c r="BN42" s="62"/>
      <c r="BO42" s="70"/>
    </row>
    <row r="43" spans="1:68" s="69" customFormat="1" ht="13.2" hidden="1" customHeight="1" x14ac:dyDescent="0.25">
      <c r="A43" s="136"/>
      <c r="B43" s="6"/>
      <c r="C43" s="36"/>
      <c r="D43" s="5"/>
      <c r="E43" s="45">
        <f t="shared" ref="E43:E45" si="227">SUM(IFERROR((C43-D43)/C43,))</f>
        <v>0</v>
      </c>
      <c r="F43" s="36"/>
      <c r="G43" s="36"/>
      <c r="H43" s="45">
        <f t="shared" ref="H43:H45" si="228">SUM(IFERROR((F43-G43)/F43,))</f>
        <v>0</v>
      </c>
      <c r="I43" s="312"/>
      <c r="J43" s="43"/>
      <c r="K43" s="36"/>
      <c r="L43" s="5"/>
      <c r="M43" s="121">
        <f t="shared" ref="M43:M45" si="229">SUM(IFERROR((K43-L43)/K43,))</f>
        <v>0</v>
      </c>
      <c r="N43" s="5"/>
      <c r="O43" s="5"/>
      <c r="P43" s="121">
        <f t="shared" ref="P43:P45" si="230">SUM(IFERROR((N43-O43)/N43,))</f>
        <v>0</v>
      </c>
      <c r="Q43" s="43"/>
      <c r="R43" s="36"/>
      <c r="S43" s="5"/>
      <c r="T43" s="121">
        <f t="shared" ref="T43:T45" si="231">SUM(IFERROR((R43-S43)/R43,))</f>
        <v>0</v>
      </c>
      <c r="U43" s="5"/>
      <c r="V43" s="5"/>
      <c r="W43" s="121">
        <f t="shared" ref="W43:W45" si="232">SUM(IFERROR((U43-V43)/U43,))</f>
        <v>0</v>
      </c>
      <c r="X43" s="43"/>
      <c r="Y43" s="36"/>
      <c r="Z43" s="5"/>
      <c r="AA43" s="121">
        <f t="shared" ref="AA43:AA45" si="233">SUM(IFERROR((Y43-Z43)/Y43,))</f>
        <v>0</v>
      </c>
      <c r="AB43" s="5"/>
      <c r="AC43" s="5"/>
      <c r="AD43" s="121">
        <f t="shared" ref="AD43:AD45" si="234">SUM(IFERROR((AB43-AC43)/AB43,))</f>
        <v>0</v>
      </c>
      <c r="AE43" s="43"/>
      <c r="AF43" s="36"/>
      <c r="AG43" s="5"/>
      <c r="AH43" s="121">
        <f t="shared" ref="AH43:AH45" si="235">SUM(IFERROR((AF43-AG43)/AF43,))</f>
        <v>0</v>
      </c>
      <c r="AI43" s="5"/>
      <c r="AJ43" s="5"/>
      <c r="AK43" s="121">
        <f t="shared" ref="AK43:AK45" si="236">SUM(IFERROR((AI43-AJ43)/AI43,))</f>
        <v>0</v>
      </c>
      <c r="AL43" s="43"/>
      <c r="AM43" s="36"/>
      <c r="AN43" s="5"/>
      <c r="AO43" s="121">
        <f t="shared" ref="AO43:AO45" si="237">SUM(IFERROR((AM43-AN43)/AM43,))</f>
        <v>0</v>
      </c>
      <c r="AP43" s="5"/>
      <c r="AQ43" s="5"/>
      <c r="AR43" s="121">
        <f t="shared" ref="AR43:AR45" si="238">SUM(IFERROR((AP43-AQ43)/AP43,))</f>
        <v>0</v>
      </c>
      <c r="AS43" s="43"/>
      <c r="AT43" s="36"/>
      <c r="AU43" s="5"/>
      <c r="AV43" s="121">
        <f t="shared" ref="AV43:AV45" si="239">SUM(IFERROR((AT43-AU43)/AT43,))</f>
        <v>0</v>
      </c>
      <c r="AW43" s="5"/>
      <c r="AX43" s="5"/>
      <c r="AY43" s="121">
        <f t="shared" ref="AY43:AY45" si="240">SUM(IFERROR((AW43-AX43)/AW43,))</f>
        <v>0</v>
      </c>
      <c r="AZ43" s="43"/>
      <c r="BA43" s="36"/>
      <c r="BB43" s="5"/>
      <c r="BC43" s="121">
        <f t="shared" ref="BC43:BC45" si="241">SUM(IFERROR((BA43-BB43)/BA43,))</f>
        <v>0</v>
      </c>
      <c r="BD43" s="5"/>
      <c r="BE43" s="5"/>
      <c r="BF43" s="121">
        <f t="shared" ref="BF43:BF45" si="242">SUM(IFERROR((BD43-BE43)/BD43,))</f>
        <v>0</v>
      </c>
      <c r="BG43" s="43"/>
      <c r="BH43" s="36"/>
      <c r="BI43" s="5"/>
      <c r="BJ43" s="121">
        <f t="shared" ref="BJ43" si="243">SUM(IFERROR((BH43-BI43)/BH43,))</f>
        <v>0</v>
      </c>
      <c r="BK43" s="5"/>
      <c r="BL43" s="5"/>
      <c r="BM43" s="121">
        <f t="shared" ref="BM43" si="244">SUM(IFERROR((BK43-BL43)/BK43,))</f>
        <v>0</v>
      </c>
      <c r="BN43" s="66"/>
      <c r="BO43" s="71"/>
      <c r="BP43" s="68"/>
    </row>
    <row r="44" spans="1:68" s="2" customFormat="1" ht="13.8" hidden="1" thickBot="1" x14ac:dyDescent="0.3">
      <c r="A44" s="131"/>
      <c r="B44" s="105"/>
      <c r="C44" s="80">
        <f>K44+R44+Y44+AF44+AM44+AT44+BA44+BH44</f>
        <v>0</v>
      </c>
      <c r="D44" s="82">
        <f t="shared" ref="D44" si="245">L44+S44+Z44+AG44+AN44+AU44+BB44+BI44</f>
        <v>0</v>
      </c>
      <c r="E44" s="81">
        <f t="shared" ref="E44" si="246">SUM(IFERROR((C44-D44)/C44,))</f>
        <v>0</v>
      </c>
      <c r="F44" s="80">
        <f>N44+U44+AB44+AI44+AP44+AW44+BD44+BK44</f>
        <v>0</v>
      </c>
      <c r="G44" s="80">
        <f t="shared" ref="G44" si="247">O44+V44+AC44+AJ44+AQ44+AX44+BE44+BL44</f>
        <v>0</v>
      </c>
      <c r="H44" s="81">
        <f t="shared" si="228"/>
        <v>0</v>
      </c>
      <c r="I44" s="309"/>
      <c r="J44" s="66"/>
      <c r="K44" s="36"/>
      <c r="L44" s="82">
        <f>SUMIFS('P4F Invoice Recon'!$U$37:$U$63,'P4F Invoice Recon'!$V$37:$V$63,'P4F Budget Recon'!$B44,'P4F Invoice Recon'!$F$37:$F$63,1)</f>
        <v>0</v>
      </c>
      <c r="M44" s="121">
        <f t="shared" si="229"/>
        <v>0</v>
      </c>
      <c r="N44" s="5"/>
      <c r="O44" s="72"/>
      <c r="P44" s="121">
        <f t="shared" si="230"/>
        <v>0</v>
      </c>
      <c r="Q44" s="43"/>
      <c r="R44" s="36"/>
      <c r="S44" s="82">
        <f>SUMIFS('P4F Invoice Recon'!$U$37:$U$63,'P4F Invoice Recon'!$V$37:$V$63,'P4F Budget Recon'!$B44,'P4F Invoice Recon'!$F$37:$F$63,2)</f>
        <v>0</v>
      </c>
      <c r="T44" s="121">
        <f t="shared" si="231"/>
        <v>0</v>
      </c>
      <c r="U44" s="5"/>
      <c r="V44" s="72"/>
      <c r="W44" s="121">
        <f t="shared" si="232"/>
        <v>0</v>
      </c>
      <c r="X44" s="66"/>
      <c r="Y44" s="36"/>
      <c r="Z44" s="82">
        <f>SUMIFS('P4F Invoice Recon'!$U$37:$U$63,'P4F Invoice Recon'!$V$37:$V$63,'P4F Budget Recon'!$B44,'P4F Invoice Recon'!$F$37:$F$63,3)</f>
        <v>0</v>
      </c>
      <c r="AA44" s="121">
        <f t="shared" si="233"/>
        <v>0</v>
      </c>
      <c r="AB44" s="5"/>
      <c r="AC44" s="72"/>
      <c r="AD44" s="121">
        <f t="shared" si="234"/>
        <v>0</v>
      </c>
      <c r="AE44" s="66"/>
      <c r="AF44" s="36"/>
      <c r="AG44" s="82">
        <f>SUMIFS('P4F Invoice Recon'!$U$37:$U$63,'P4F Invoice Recon'!$V$37:$V$63,'P4F Budget Recon'!$B44,'P4F Invoice Recon'!$F$37:$F$63,4)</f>
        <v>0</v>
      </c>
      <c r="AH44" s="121">
        <f t="shared" si="235"/>
        <v>0</v>
      </c>
      <c r="AI44" s="5"/>
      <c r="AJ44" s="72"/>
      <c r="AK44" s="121">
        <f t="shared" si="236"/>
        <v>0</v>
      </c>
      <c r="AL44" s="66"/>
      <c r="AM44" s="36"/>
      <c r="AN44" s="82">
        <f>SUMIFS('P4F Invoice Recon'!$U$37:$U$63,'P4F Invoice Recon'!$V$37:$V$63,'P4F Budget Recon'!$B44,'P4F Invoice Recon'!$F$37:$F$63,5)</f>
        <v>0</v>
      </c>
      <c r="AO44" s="121">
        <f t="shared" si="237"/>
        <v>0</v>
      </c>
      <c r="AP44" s="5"/>
      <c r="AQ44" s="72"/>
      <c r="AR44" s="121">
        <f t="shared" si="238"/>
        <v>0</v>
      </c>
      <c r="AS44" s="66"/>
      <c r="AT44" s="36"/>
      <c r="AU44" s="82">
        <f>SUMIFS('P4F Invoice Recon'!$U$37:$U$63,'P4F Invoice Recon'!$V$37:$V$63,'P4F Budget Recon'!$B44,'P4F Invoice Recon'!$F$37:$F$63,6)</f>
        <v>0</v>
      </c>
      <c r="AV44" s="121">
        <f t="shared" si="239"/>
        <v>0</v>
      </c>
      <c r="AW44" s="5"/>
      <c r="AX44" s="72"/>
      <c r="AY44" s="121">
        <f t="shared" si="240"/>
        <v>0</v>
      </c>
      <c r="AZ44" s="66"/>
      <c r="BA44" s="64"/>
      <c r="BB44" s="82">
        <f>SUMIFS('P4F Invoice Recon'!$U$37:$U$63,'P4F Invoice Recon'!$V$37:$V$63,'P4F Budget Recon'!$B44,'P4F Invoice Recon'!$F$37:$F$63,7)</f>
        <v>0</v>
      </c>
      <c r="BC44" s="119">
        <f t="shared" si="241"/>
        <v>0</v>
      </c>
      <c r="BD44" s="65"/>
      <c r="BE44" s="72"/>
      <c r="BF44" s="119">
        <f t="shared" si="242"/>
        <v>0</v>
      </c>
      <c r="BG44" s="66"/>
      <c r="BH44" s="64"/>
      <c r="BI44" s="82">
        <f>SUMIFS('P4F Invoice Recon'!$U$37:$U$63,'P4F Invoice Recon'!$V$37:$V$63,'P4F Budget Recon'!$B44,'P4F Invoice Recon'!$F$37:$F$63,8)</f>
        <v>0</v>
      </c>
      <c r="BJ44" s="119">
        <f t="shared" ref="BJ44" si="248">SUM(IFERROR((BH44-BI44)/BH44,))</f>
        <v>0</v>
      </c>
      <c r="BK44" s="65"/>
      <c r="BL44" s="72"/>
      <c r="BM44" s="119">
        <f t="shared" ref="BM44" si="249">SUM(IFERROR((BK44-BL44)/BK44,))</f>
        <v>0</v>
      </c>
      <c r="BN44" s="66"/>
      <c r="BO44" s="71"/>
    </row>
    <row r="45" spans="1:68" ht="13.8" customHeight="1" thickBot="1" x14ac:dyDescent="0.3">
      <c r="A45" s="392" t="s">
        <v>0</v>
      </c>
      <c r="B45" s="393"/>
      <c r="C45" s="85">
        <f>$C$42+$C$36+$C$25+$C$18+$C$15+$C$4</f>
        <v>131328.34</v>
      </c>
      <c r="D45" s="173">
        <f>$D$42+$D$36+$D$25+$D$18+$D$15+$D$4</f>
        <v>15311</v>
      </c>
      <c r="E45" s="86">
        <f t="shared" si="227"/>
        <v>0.88341434910393291</v>
      </c>
      <c r="F45" s="85">
        <f>$F$42+$F$36+$F$25+$F$18+$F$15+$F$4</f>
        <v>71523.080000000016</v>
      </c>
      <c r="G45" s="85">
        <f>$G$42+$G$36+$G$25+$G$18+$G$15+$G$4</f>
        <v>17005.718333333334</v>
      </c>
      <c r="H45" s="86">
        <f t="shared" si="228"/>
        <v>0.76223453557462384</v>
      </c>
      <c r="I45" s="310"/>
      <c r="J45" s="88"/>
      <c r="K45" s="85">
        <f>K42+K36+K25+K18+K15+K4</f>
        <v>86792.040000000008</v>
      </c>
      <c r="L45" s="173">
        <f>L42+L36+L25+L18+L15+L4</f>
        <v>7232</v>
      </c>
      <c r="M45" s="123">
        <f t="shared" si="229"/>
        <v>0.91667438626860254</v>
      </c>
      <c r="N45" s="87">
        <f>N42+N36+N25+N18+N15+N4</f>
        <v>12054.45</v>
      </c>
      <c r="O45" s="87">
        <f>O42+O36+O25+O18+O15+O4</f>
        <v>1004.5375</v>
      </c>
      <c r="P45" s="123">
        <f t="shared" si="230"/>
        <v>0.91666666666666663</v>
      </c>
      <c r="Q45" s="88"/>
      <c r="R45" s="85">
        <f>R42+R36+R25+R18+R15+R4</f>
        <v>1607.26</v>
      </c>
      <c r="S45" s="173">
        <f>S42+S36+S25+S18+S15+S4</f>
        <v>1650</v>
      </c>
      <c r="T45" s="123">
        <f t="shared" si="231"/>
        <v>-2.6591839528141065E-2</v>
      </c>
      <c r="U45" s="87">
        <f>U42+U36+U25+U18+U15+U4</f>
        <v>59468.630000000012</v>
      </c>
      <c r="V45" s="87">
        <f>V42+V36+V25+V18+V15+V4</f>
        <v>16001.180833333334</v>
      </c>
      <c r="W45" s="123">
        <f t="shared" si="232"/>
        <v>0.7309307304820486</v>
      </c>
      <c r="X45" s="88"/>
      <c r="Y45" s="85">
        <f>Y42+Y36+Y25+Y18+Y15+Y4</f>
        <v>42929.04</v>
      </c>
      <c r="Z45" s="173">
        <f>Z42+Z36+Z25+Z18+Z15+Z4</f>
        <v>6429</v>
      </c>
      <c r="AA45" s="123">
        <f t="shared" si="233"/>
        <v>0.85024123530365459</v>
      </c>
      <c r="AB45" s="87">
        <f>AB42+AB36+AB25+AB18+AB15+AB4</f>
        <v>0</v>
      </c>
      <c r="AC45" s="87">
        <f>AC42+AC36+AC25+AC18+AC15+AC4</f>
        <v>0</v>
      </c>
      <c r="AD45" s="123">
        <f t="shared" si="234"/>
        <v>0</v>
      </c>
      <c r="AE45" s="88"/>
      <c r="AF45" s="85">
        <f>AF42+AF36+AF25+AF18+AF15+AF4</f>
        <v>0</v>
      </c>
      <c r="AG45" s="173">
        <f>AG42+AG36+AG25+AG18+AG15+AG4</f>
        <v>0</v>
      </c>
      <c r="AH45" s="123">
        <f t="shared" si="235"/>
        <v>0</v>
      </c>
      <c r="AI45" s="87">
        <f>AI42+AI36+AI25+AI18+AI15+AI4</f>
        <v>0</v>
      </c>
      <c r="AJ45" s="87">
        <f>AJ42+AJ36+AJ25+AJ18+AJ15+AJ4</f>
        <v>0</v>
      </c>
      <c r="AK45" s="123">
        <f t="shared" si="236"/>
        <v>0</v>
      </c>
      <c r="AL45" s="88"/>
      <c r="AM45" s="85">
        <f>AM42+AM36+AM25+AM18+AM15+AM4</f>
        <v>0</v>
      </c>
      <c r="AN45" s="173">
        <f>AN42+AN36+AN25+AN18+AN15+AN4</f>
        <v>0</v>
      </c>
      <c r="AO45" s="123">
        <f t="shared" si="237"/>
        <v>0</v>
      </c>
      <c r="AP45" s="87">
        <f>AP42+AP36+AP25+AP18+AP15+AP4</f>
        <v>0</v>
      </c>
      <c r="AQ45" s="87">
        <f>AQ42+AQ36+AQ25+AQ18+AQ15+AQ4</f>
        <v>0</v>
      </c>
      <c r="AR45" s="123">
        <f t="shared" si="238"/>
        <v>0</v>
      </c>
      <c r="AS45" s="88"/>
      <c r="AT45" s="85">
        <f>AT42+AT36+AT25+AT18+AT15+AT4</f>
        <v>0</v>
      </c>
      <c r="AU45" s="173">
        <f>AU42+AU36+AU25+AU18+AU15+AU4</f>
        <v>0</v>
      </c>
      <c r="AV45" s="123">
        <f t="shared" si="239"/>
        <v>0</v>
      </c>
      <c r="AW45" s="87">
        <f>AW42+AW36+AW25+AW18+AW15+AW4</f>
        <v>0</v>
      </c>
      <c r="AX45" s="87">
        <f>AX42+AX36+AX25+AX18+AX15+AX4</f>
        <v>0</v>
      </c>
      <c r="AY45" s="123">
        <f t="shared" si="240"/>
        <v>0</v>
      </c>
      <c r="AZ45" s="88"/>
      <c r="BA45" s="85">
        <f>BA42+BA36+BA25+BA18+BA15+BA4</f>
        <v>0</v>
      </c>
      <c r="BB45" s="173">
        <f>BB42+BB36+BB25+BB18+BB15+BB4</f>
        <v>0</v>
      </c>
      <c r="BC45" s="123">
        <f t="shared" si="241"/>
        <v>0</v>
      </c>
      <c r="BD45" s="87">
        <f>BD42+BD36+BD25+BD18+BD15+BD4</f>
        <v>0</v>
      </c>
      <c r="BE45" s="87">
        <f>BE42+BE36+BE25+BE18+BE15+BE4</f>
        <v>0</v>
      </c>
      <c r="BF45" s="123">
        <f t="shared" si="242"/>
        <v>0</v>
      </c>
      <c r="BG45" s="88"/>
      <c r="BH45" s="85">
        <f>BH42+BH36+BH25+BH18+BH15+BH4</f>
        <v>0</v>
      </c>
      <c r="BI45" s="173">
        <f>BI42+BI36+BI25+BI18+BI15+BI4</f>
        <v>0</v>
      </c>
      <c r="BJ45" s="123">
        <f t="shared" ref="BJ45" si="250">SUM(IFERROR((BH45-BI45)/BH45,))</f>
        <v>0</v>
      </c>
      <c r="BK45" s="87">
        <f>BK42+BK36+BK25+BK18+BK15+BK4</f>
        <v>0</v>
      </c>
      <c r="BL45" s="87">
        <f>BL42+BL36+BL25+BL18+BL15+BL4</f>
        <v>0</v>
      </c>
      <c r="BM45" s="123">
        <f t="shared" ref="BM45" si="251">SUM(IFERROR((BK45-BL45)/BK45,))</f>
        <v>0</v>
      </c>
      <c r="BN45" s="88"/>
      <c r="BO45" s="137"/>
    </row>
    <row r="46" spans="1:68" x14ac:dyDescent="0.25">
      <c r="B46" s="2"/>
      <c r="C46" s="74"/>
      <c r="D46" s="74"/>
      <c r="E46" s="74"/>
      <c r="F46" s="74"/>
      <c r="G46" s="74"/>
      <c r="H46" s="74"/>
      <c r="I46" s="313"/>
      <c r="J46" s="74"/>
      <c r="K46" s="2"/>
      <c r="L46" s="2"/>
      <c r="M46" s="2"/>
      <c r="N46" s="2"/>
      <c r="O46" s="2"/>
      <c r="P46" s="2"/>
      <c r="Q46" s="55"/>
      <c r="R46" s="2"/>
      <c r="S46" s="2"/>
      <c r="T46" s="2"/>
      <c r="U46" s="2"/>
      <c r="V46" s="2"/>
      <c r="W46" s="2"/>
      <c r="X46" s="55"/>
      <c r="Y46" s="2"/>
      <c r="Z46" s="2"/>
      <c r="AA46" s="2"/>
      <c r="AB46" s="2"/>
      <c r="AC46" s="2"/>
      <c r="AD46" s="2"/>
      <c r="AE46" s="55"/>
      <c r="AF46" s="2"/>
      <c r="AG46" s="2"/>
      <c r="AH46" s="2"/>
      <c r="AI46" s="2"/>
      <c r="AJ46" s="2"/>
      <c r="AK46" s="2"/>
      <c r="AL46" s="55"/>
      <c r="AM46" s="2"/>
      <c r="AN46" s="2"/>
      <c r="AO46" s="2"/>
      <c r="AP46" s="2"/>
      <c r="AQ46" s="2"/>
      <c r="AR46" s="2"/>
      <c r="AS46" s="55"/>
      <c r="AT46" s="2"/>
      <c r="AU46" s="2"/>
      <c r="AV46" s="2"/>
      <c r="AW46" s="2"/>
      <c r="AX46" s="2"/>
      <c r="AY46" s="2"/>
      <c r="AZ46" s="55"/>
      <c r="BA46" s="2"/>
      <c r="BB46" s="2"/>
      <c r="BC46" s="2"/>
      <c r="BD46" s="2"/>
      <c r="BE46" s="2"/>
      <c r="BF46" s="2"/>
      <c r="BG46" s="55"/>
      <c r="BH46" s="2"/>
      <c r="BI46" s="2"/>
      <c r="BJ46" s="2"/>
      <c r="BK46" s="2"/>
      <c r="BL46" s="2"/>
      <c r="BM46" s="2"/>
      <c r="BN46" s="55"/>
      <c r="BO46" s="2"/>
    </row>
    <row r="47" spans="1:68" hidden="1" x14ac:dyDescent="0.25">
      <c r="B47" s="2"/>
      <c r="C47" s="74"/>
      <c r="D47" s="74"/>
      <c r="E47" s="74"/>
      <c r="F47" s="74"/>
      <c r="G47" s="74"/>
      <c r="H47" s="74"/>
      <c r="I47" s="313"/>
      <c r="J47" s="74"/>
      <c r="K47" s="2"/>
      <c r="L47" s="2"/>
      <c r="M47" s="2"/>
      <c r="N47" s="2"/>
      <c r="O47" s="2"/>
      <c r="P47" s="2"/>
      <c r="Q47" s="55"/>
      <c r="R47" s="2"/>
      <c r="S47" s="2"/>
      <c r="T47" s="2"/>
      <c r="U47" s="2"/>
      <c r="V47" s="2"/>
      <c r="W47" s="2"/>
      <c r="X47" s="55"/>
      <c r="Y47" s="2"/>
      <c r="Z47" s="2"/>
      <c r="AA47" s="2"/>
      <c r="AB47" s="2"/>
      <c r="AC47" s="2"/>
      <c r="AD47" s="2"/>
      <c r="AE47" s="55"/>
      <c r="AF47" s="2"/>
      <c r="AG47" s="2"/>
      <c r="AH47" s="2"/>
      <c r="AI47" s="2"/>
      <c r="AJ47" s="2"/>
      <c r="AK47" s="2"/>
      <c r="AL47" s="55"/>
      <c r="AM47" s="2"/>
      <c r="AN47" s="2"/>
      <c r="AO47" s="2"/>
      <c r="AP47" s="2"/>
      <c r="AQ47" s="2"/>
      <c r="AR47" s="2"/>
      <c r="AS47" s="55"/>
      <c r="AT47" s="2"/>
      <c r="AU47" s="2"/>
      <c r="AV47" s="2"/>
      <c r="AW47" s="2"/>
      <c r="AX47" s="2"/>
      <c r="AY47" s="2"/>
      <c r="AZ47" s="55"/>
      <c r="BA47" s="2"/>
      <c r="BB47" s="2"/>
      <c r="BC47" s="2"/>
      <c r="BD47" s="2"/>
      <c r="BE47" s="2"/>
      <c r="BF47" s="2"/>
      <c r="BG47" s="55"/>
      <c r="BH47" s="2"/>
      <c r="BI47" s="2"/>
      <c r="BJ47" s="2"/>
      <c r="BK47" s="2"/>
      <c r="BL47" s="2"/>
      <c r="BM47" s="2"/>
      <c r="BN47" s="55"/>
      <c r="BO47" s="2"/>
    </row>
    <row r="48" spans="1:68" hidden="1" x14ac:dyDescent="0.25">
      <c r="B48" s="2"/>
      <c r="C48" s="2"/>
      <c r="D48" s="2"/>
      <c r="E48" s="2"/>
      <c r="F48" s="2"/>
      <c r="G48" s="2"/>
      <c r="H48" s="2"/>
      <c r="I48" s="314"/>
      <c r="J48" s="2"/>
      <c r="K48" s="2"/>
      <c r="L48" s="2"/>
      <c r="M48" s="2"/>
      <c r="N48" s="2"/>
      <c r="O48" s="2"/>
      <c r="P48" s="2"/>
      <c r="Q48" s="55"/>
      <c r="R48" s="2"/>
      <c r="S48" s="2"/>
      <c r="T48" s="2"/>
      <c r="U48" s="2"/>
      <c r="V48" s="2"/>
      <c r="W48" s="2"/>
      <c r="X48" s="55"/>
      <c r="Y48" s="2"/>
      <c r="Z48" s="2"/>
      <c r="AA48" s="2"/>
      <c r="AB48" s="2"/>
      <c r="AC48" s="2"/>
      <c r="AD48" s="2"/>
      <c r="AE48" s="55"/>
      <c r="AF48" s="2"/>
      <c r="AG48" s="2"/>
      <c r="AH48" s="2"/>
      <c r="AI48" s="2"/>
      <c r="AJ48" s="2"/>
      <c r="AK48" s="2"/>
      <c r="AL48" s="55"/>
      <c r="AM48" s="2"/>
      <c r="AN48" s="2"/>
      <c r="AO48" s="2"/>
      <c r="AP48" s="2"/>
      <c r="AQ48" s="2"/>
      <c r="AR48" s="2"/>
      <c r="AS48" s="55"/>
      <c r="AT48" s="2"/>
      <c r="AU48" s="2"/>
      <c r="AV48" s="2"/>
      <c r="AW48" s="2"/>
      <c r="AX48" s="2"/>
      <c r="AY48" s="2"/>
      <c r="AZ48" s="55"/>
      <c r="BA48" s="2"/>
      <c r="BB48" s="2"/>
      <c r="BC48" s="2"/>
      <c r="BD48" s="2"/>
      <c r="BE48" s="2"/>
      <c r="BF48" s="2"/>
      <c r="BG48" s="55"/>
      <c r="BH48" s="2"/>
      <c r="BI48" s="2"/>
      <c r="BJ48" s="2"/>
      <c r="BK48" s="2"/>
      <c r="BL48" s="2"/>
      <c r="BM48" s="2"/>
      <c r="BN48" s="55"/>
      <c r="BO48" s="2"/>
    </row>
    <row r="49" spans="2:67" hidden="1" x14ac:dyDescent="0.25">
      <c r="B49" s="2"/>
      <c r="C49" s="2"/>
      <c r="D49" s="2"/>
      <c r="E49" s="2"/>
      <c r="F49" s="2"/>
      <c r="G49" s="2"/>
      <c r="H49" s="2"/>
      <c r="I49" s="314"/>
      <c r="J49" s="2"/>
      <c r="K49" s="2"/>
      <c r="L49" s="2"/>
      <c r="M49" s="2"/>
      <c r="N49" s="2"/>
      <c r="O49" s="2"/>
      <c r="P49" s="2"/>
      <c r="Q49" s="55"/>
      <c r="R49" s="2"/>
      <c r="S49" s="2"/>
      <c r="T49" s="2"/>
      <c r="U49" s="2"/>
      <c r="V49" s="2"/>
      <c r="W49" s="2"/>
      <c r="X49" s="55"/>
      <c r="Y49" s="2"/>
      <c r="Z49" s="2"/>
      <c r="AA49" s="2"/>
      <c r="AB49" s="2"/>
      <c r="AC49" s="2"/>
      <c r="AD49" s="2"/>
      <c r="AE49" s="55"/>
      <c r="AF49" s="2"/>
      <c r="AG49" s="2"/>
      <c r="AH49" s="2"/>
      <c r="AI49" s="2"/>
      <c r="AJ49" s="2"/>
      <c r="AK49" s="2"/>
      <c r="AL49" s="55"/>
      <c r="AM49" s="2"/>
      <c r="AN49" s="2"/>
      <c r="AO49" s="2"/>
      <c r="AP49" s="2"/>
      <c r="AQ49" s="2"/>
      <c r="AR49" s="2"/>
      <c r="AS49" s="55"/>
      <c r="AT49" s="2"/>
      <c r="AU49" s="2"/>
      <c r="AV49" s="2"/>
      <c r="AW49" s="2"/>
      <c r="AX49" s="2"/>
      <c r="AY49" s="2"/>
      <c r="AZ49" s="55"/>
      <c r="BA49" s="2"/>
      <c r="BB49" s="2"/>
      <c r="BC49" s="2"/>
      <c r="BD49" s="2"/>
      <c r="BE49" s="2"/>
      <c r="BF49" s="2"/>
      <c r="BG49" s="55"/>
      <c r="BH49" s="2"/>
      <c r="BI49" s="2"/>
      <c r="BJ49" s="2"/>
      <c r="BK49" s="2"/>
      <c r="BL49" s="2"/>
      <c r="BM49" s="2"/>
      <c r="BN49" s="55"/>
      <c r="BO49" s="2"/>
    </row>
    <row r="50" spans="2:67" hidden="1" x14ac:dyDescent="0.25">
      <c r="B50" s="2"/>
      <c r="C50" s="2"/>
      <c r="D50" s="2"/>
      <c r="E50" s="2"/>
      <c r="F50" s="2"/>
      <c r="G50" s="2"/>
      <c r="H50" s="2"/>
      <c r="I50" s="314"/>
      <c r="J50" s="2"/>
      <c r="K50" s="2"/>
      <c r="L50" s="2"/>
      <c r="M50" s="2"/>
      <c r="N50" s="2"/>
      <c r="O50" s="2"/>
      <c r="P50" s="2"/>
      <c r="Q50" s="55"/>
      <c r="R50" s="2"/>
      <c r="S50" s="2"/>
      <c r="T50" s="2"/>
      <c r="U50" s="2"/>
      <c r="V50" s="2"/>
      <c r="W50" s="2"/>
      <c r="X50" s="55"/>
      <c r="Y50" s="2"/>
      <c r="Z50" s="2"/>
      <c r="AA50" s="2"/>
      <c r="AB50" s="2"/>
      <c r="AC50" s="2"/>
      <c r="AD50" s="2"/>
      <c r="AE50" s="55"/>
      <c r="AF50" s="2"/>
      <c r="AG50" s="2"/>
      <c r="AH50" s="2"/>
      <c r="AI50" s="2"/>
      <c r="AJ50" s="2"/>
      <c r="AK50" s="2"/>
      <c r="AL50" s="55"/>
      <c r="AM50" s="2"/>
      <c r="AN50" s="2"/>
      <c r="AO50" s="2"/>
      <c r="AP50" s="2"/>
      <c r="AQ50" s="2"/>
      <c r="AR50" s="2"/>
      <c r="AS50" s="55"/>
      <c r="AT50" s="2"/>
      <c r="AU50" s="2"/>
      <c r="AV50" s="2"/>
      <c r="AW50" s="2"/>
      <c r="AX50" s="2"/>
      <c r="AY50" s="2"/>
      <c r="AZ50" s="55"/>
      <c r="BA50" s="2"/>
      <c r="BB50" s="2"/>
      <c r="BC50" s="2"/>
      <c r="BD50" s="2"/>
      <c r="BE50" s="2"/>
      <c r="BF50" s="2"/>
      <c r="BG50" s="55"/>
      <c r="BH50" s="2"/>
      <c r="BI50" s="2"/>
      <c r="BJ50" s="2"/>
      <c r="BK50" s="2"/>
      <c r="BL50" s="2"/>
      <c r="BM50" s="2"/>
      <c r="BN50" s="55"/>
      <c r="BO50" s="2"/>
    </row>
    <row r="51" spans="2:67" hidden="1" x14ac:dyDescent="0.25">
      <c r="B51" s="2"/>
      <c r="C51" s="2"/>
      <c r="D51" s="2"/>
      <c r="E51" s="2"/>
      <c r="F51" s="2"/>
      <c r="G51" s="2"/>
      <c r="H51" s="2"/>
      <c r="I51" s="314"/>
      <c r="J51" s="2"/>
      <c r="K51" s="2"/>
      <c r="L51" s="2"/>
      <c r="M51" s="2"/>
      <c r="N51" s="2"/>
      <c r="O51" s="2"/>
      <c r="P51" s="2"/>
      <c r="Q51" s="55"/>
      <c r="R51" s="2"/>
      <c r="S51" s="2"/>
      <c r="T51" s="2"/>
      <c r="U51" s="2"/>
      <c r="V51" s="2"/>
      <c r="W51" s="2"/>
      <c r="X51" s="55"/>
      <c r="Y51" s="2"/>
      <c r="Z51" s="2"/>
      <c r="AA51" s="2"/>
      <c r="AB51" s="2"/>
      <c r="AC51" s="2"/>
      <c r="AD51" s="2"/>
      <c r="AE51" s="55"/>
      <c r="AF51" s="2"/>
      <c r="AG51" s="2"/>
      <c r="AH51" s="2"/>
      <c r="AI51" s="2"/>
      <c r="AJ51" s="2"/>
      <c r="AK51" s="2"/>
      <c r="AL51" s="55"/>
      <c r="AM51" s="2"/>
      <c r="AN51" s="2"/>
      <c r="AO51" s="2"/>
      <c r="AP51" s="2"/>
      <c r="AQ51" s="2"/>
      <c r="AR51" s="2"/>
      <c r="AS51" s="55"/>
      <c r="AT51" s="2"/>
      <c r="AU51" s="2"/>
      <c r="AV51" s="2"/>
      <c r="AW51" s="2"/>
      <c r="AX51" s="2"/>
      <c r="AY51" s="2"/>
      <c r="AZ51" s="55"/>
      <c r="BA51" s="2"/>
      <c r="BB51" s="2"/>
      <c r="BC51" s="2"/>
      <c r="BD51" s="2"/>
      <c r="BE51" s="2"/>
      <c r="BF51" s="2"/>
      <c r="BG51" s="55"/>
      <c r="BH51" s="2"/>
      <c r="BI51" s="2"/>
      <c r="BJ51" s="2"/>
      <c r="BK51" s="2"/>
      <c r="BL51" s="2"/>
      <c r="BM51" s="2"/>
      <c r="BN51" s="55"/>
      <c r="BO51" s="2"/>
    </row>
    <row r="52" spans="2:67" hidden="1" x14ac:dyDescent="0.25">
      <c r="B52" s="2"/>
      <c r="C52" s="2"/>
      <c r="D52" s="2"/>
      <c r="E52" s="2"/>
      <c r="F52" s="2"/>
      <c r="G52" s="2"/>
      <c r="H52" s="2"/>
      <c r="I52" s="314"/>
      <c r="J52" s="2"/>
      <c r="K52" s="2"/>
      <c r="L52" s="2"/>
      <c r="M52" s="2"/>
      <c r="N52" s="2"/>
      <c r="O52" s="2"/>
      <c r="P52" s="2"/>
      <c r="Q52" s="55"/>
      <c r="R52" s="2"/>
      <c r="S52" s="2"/>
      <c r="T52" s="2"/>
      <c r="U52" s="2"/>
      <c r="V52" s="2"/>
      <c r="W52" s="2"/>
      <c r="X52" s="55"/>
      <c r="Y52" s="2"/>
      <c r="Z52" s="2"/>
      <c r="AA52" s="2"/>
      <c r="AB52" s="2"/>
      <c r="AC52" s="2"/>
      <c r="AD52" s="2"/>
      <c r="AE52" s="55"/>
      <c r="AF52" s="2"/>
      <c r="AG52" s="2"/>
      <c r="AH52" s="2"/>
      <c r="AI52" s="2"/>
      <c r="AJ52" s="2"/>
      <c r="AK52" s="2"/>
      <c r="AL52" s="55"/>
      <c r="AM52" s="2"/>
      <c r="AN52" s="2"/>
      <c r="AO52" s="2"/>
      <c r="AP52" s="2"/>
      <c r="AQ52" s="2"/>
      <c r="AR52" s="2"/>
      <c r="AS52" s="55"/>
      <c r="AT52" s="2"/>
      <c r="AU52" s="2"/>
      <c r="AV52" s="2"/>
      <c r="AW52" s="2"/>
      <c r="AX52" s="2"/>
      <c r="AY52" s="2"/>
      <c r="AZ52" s="55"/>
      <c r="BA52" s="2"/>
      <c r="BB52" s="2"/>
      <c r="BC52" s="2"/>
      <c r="BD52" s="2"/>
      <c r="BE52" s="2"/>
      <c r="BF52" s="2"/>
      <c r="BG52" s="55"/>
      <c r="BH52" s="2"/>
      <c r="BI52" s="2"/>
      <c r="BJ52" s="2"/>
      <c r="BK52" s="2"/>
      <c r="BL52" s="2"/>
      <c r="BM52" s="2"/>
      <c r="BN52" s="55"/>
      <c r="BO52" s="2"/>
    </row>
    <row r="53" spans="2:67" hidden="1" x14ac:dyDescent="0.25">
      <c r="B53" s="2"/>
      <c r="C53" s="2"/>
      <c r="D53" s="2"/>
      <c r="E53" s="2"/>
      <c r="F53" s="2"/>
      <c r="G53" s="2"/>
      <c r="H53" s="2"/>
      <c r="I53" s="314"/>
      <c r="J53" s="2"/>
      <c r="K53" s="2"/>
      <c r="L53" s="2"/>
      <c r="M53" s="2"/>
      <c r="N53" s="2"/>
      <c r="O53" s="2"/>
      <c r="P53" s="2"/>
      <c r="Q53" s="55"/>
      <c r="R53" s="2"/>
      <c r="S53" s="2"/>
      <c r="T53" s="2"/>
      <c r="U53" s="2"/>
      <c r="V53" s="2"/>
      <c r="W53" s="2"/>
      <c r="X53" s="55"/>
      <c r="Y53" s="2"/>
      <c r="Z53" s="2"/>
      <c r="AA53" s="2"/>
      <c r="AB53" s="2"/>
      <c r="AC53" s="2"/>
      <c r="AD53" s="2"/>
      <c r="AE53" s="55"/>
      <c r="AF53" s="2"/>
      <c r="AG53" s="2"/>
      <c r="AH53" s="2"/>
      <c r="AI53" s="2"/>
      <c r="AJ53" s="2"/>
      <c r="AK53" s="2"/>
      <c r="AL53" s="55"/>
      <c r="AM53" s="2"/>
      <c r="AN53" s="2"/>
      <c r="AO53" s="2"/>
      <c r="AP53" s="2"/>
      <c r="AQ53" s="2"/>
      <c r="AR53" s="2"/>
      <c r="AS53" s="55"/>
      <c r="AT53" s="2"/>
      <c r="AU53" s="2"/>
      <c r="AV53" s="2"/>
      <c r="AW53" s="2"/>
      <c r="AX53" s="2"/>
      <c r="AY53" s="2"/>
      <c r="AZ53" s="55"/>
      <c r="BA53" s="2"/>
      <c r="BB53" s="2"/>
      <c r="BC53" s="2"/>
      <c r="BD53" s="2"/>
      <c r="BE53" s="2"/>
      <c r="BF53" s="2"/>
      <c r="BG53" s="55"/>
      <c r="BH53" s="2"/>
      <c r="BI53" s="2"/>
      <c r="BJ53" s="2"/>
      <c r="BK53" s="2"/>
      <c r="BL53" s="2"/>
      <c r="BM53" s="2"/>
      <c r="BN53" s="55"/>
      <c r="BO53" s="2"/>
    </row>
    <row r="54" spans="2:67" hidden="1" x14ac:dyDescent="0.25">
      <c r="B54" s="2"/>
      <c r="C54" s="2"/>
      <c r="D54" s="2"/>
      <c r="E54" s="2"/>
      <c r="F54" s="2"/>
      <c r="G54" s="2"/>
      <c r="H54" s="2"/>
      <c r="I54" s="314"/>
      <c r="J54" s="2"/>
      <c r="K54" s="2"/>
      <c r="L54" s="2"/>
      <c r="M54" s="2"/>
      <c r="N54" s="2"/>
      <c r="O54" s="2"/>
      <c r="P54" s="2"/>
      <c r="Q54" s="55"/>
      <c r="R54" s="2"/>
      <c r="S54" s="2"/>
      <c r="T54" s="2"/>
      <c r="U54" s="2"/>
      <c r="V54" s="2"/>
      <c r="W54" s="2"/>
      <c r="X54" s="55"/>
      <c r="Y54" s="2"/>
      <c r="Z54" s="2"/>
      <c r="AA54" s="2"/>
      <c r="AB54" s="2"/>
      <c r="AC54" s="2"/>
      <c r="AD54" s="2"/>
      <c r="AE54" s="55"/>
      <c r="AF54" s="2"/>
      <c r="AG54" s="2"/>
      <c r="AH54" s="2"/>
      <c r="AI54" s="2"/>
      <c r="AJ54" s="2"/>
      <c r="AK54" s="2"/>
      <c r="AL54" s="55"/>
      <c r="AM54" s="2"/>
      <c r="AN54" s="2"/>
      <c r="AO54" s="2"/>
      <c r="AP54" s="2"/>
      <c r="AQ54" s="2"/>
      <c r="AR54" s="2"/>
      <c r="AS54" s="55"/>
      <c r="AT54" s="2"/>
      <c r="AU54" s="2"/>
      <c r="AV54" s="2"/>
      <c r="AW54" s="2"/>
      <c r="AX54" s="2"/>
      <c r="AY54" s="2"/>
      <c r="AZ54" s="55"/>
      <c r="BA54" s="2"/>
      <c r="BB54" s="2"/>
      <c r="BC54" s="2"/>
      <c r="BD54" s="2"/>
      <c r="BE54" s="2"/>
      <c r="BF54" s="2"/>
      <c r="BG54" s="55"/>
      <c r="BH54" s="2"/>
      <c r="BI54" s="2"/>
      <c r="BJ54" s="2"/>
      <c r="BK54" s="2"/>
      <c r="BL54" s="2"/>
      <c r="BM54" s="2"/>
      <c r="BN54" s="55"/>
      <c r="BO54" s="2"/>
    </row>
    <row r="55" spans="2:67" hidden="1" x14ac:dyDescent="0.25">
      <c r="B55" s="2"/>
      <c r="C55" s="2"/>
      <c r="D55" s="2"/>
      <c r="E55" s="2"/>
      <c r="F55" s="2"/>
      <c r="G55" s="2"/>
      <c r="H55" s="2"/>
      <c r="I55" s="314"/>
      <c r="J55" s="2"/>
      <c r="K55" s="2"/>
      <c r="L55" s="2"/>
      <c r="M55" s="2"/>
      <c r="N55" s="2"/>
      <c r="O55" s="2"/>
      <c r="P55" s="2"/>
      <c r="Q55" s="55"/>
      <c r="R55" s="2"/>
      <c r="S55" s="2"/>
      <c r="T55" s="2"/>
      <c r="U55" s="2"/>
      <c r="V55" s="2"/>
      <c r="W55" s="2"/>
      <c r="X55" s="55"/>
      <c r="Y55" s="2"/>
      <c r="Z55" s="2"/>
      <c r="AA55" s="2"/>
      <c r="AB55" s="2"/>
      <c r="AC55" s="2"/>
      <c r="AD55" s="2"/>
      <c r="AE55" s="55"/>
      <c r="AF55" s="2"/>
      <c r="AG55" s="2"/>
      <c r="AH55" s="2"/>
      <c r="AI55" s="2"/>
      <c r="AJ55" s="2"/>
      <c r="AK55" s="2"/>
      <c r="AL55" s="55"/>
      <c r="AM55" s="2"/>
      <c r="AN55" s="2"/>
      <c r="AO55" s="2"/>
      <c r="AP55" s="2"/>
      <c r="AQ55" s="2"/>
      <c r="AR55" s="2"/>
      <c r="AS55" s="55"/>
      <c r="AT55" s="2"/>
      <c r="AU55" s="2"/>
      <c r="AV55" s="2"/>
      <c r="AW55" s="2"/>
      <c r="AX55" s="2"/>
      <c r="AY55" s="2"/>
      <c r="AZ55" s="55"/>
      <c r="BA55" s="2"/>
      <c r="BB55" s="2"/>
      <c r="BC55" s="2"/>
      <c r="BD55" s="2"/>
      <c r="BE55" s="2"/>
      <c r="BF55" s="2"/>
      <c r="BG55" s="55"/>
      <c r="BH55" s="2"/>
      <c r="BI55" s="2"/>
      <c r="BJ55" s="2"/>
      <c r="BK55" s="2"/>
      <c r="BL55" s="2"/>
      <c r="BM55" s="2"/>
      <c r="BN55" s="55"/>
      <c r="BO55" s="2"/>
    </row>
    <row r="56" spans="2:67" hidden="1" x14ac:dyDescent="0.25">
      <c r="B56" s="2"/>
      <c r="C56" s="2"/>
      <c r="D56" s="2"/>
      <c r="E56" s="2"/>
      <c r="F56" s="2"/>
      <c r="G56" s="2"/>
      <c r="H56" s="2"/>
      <c r="I56" s="314"/>
      <c r="J56" s="2"/>
      <c r="K56" s="2"/>
      <c r="L56" s="2"/>
      <c r="M56" s="2"/>
      <c r="N56" s="2"/>
      <c r="O56" s="2"/>
      <c r="P56" s="2"/>
      <c r="Q56" s="55"/>
      <c r="R56" s="2"/>
      <c r="S56" s="2"/>
      <c r="T56" s="2"/>
      <c r="U56" s="2"/>
      <c r="V56" s="2"/>
      <c r="W56" s="2"/>
      <c r="X56" s="55"/>
      <c r="Y56" s="2"/>
      <c r="Z56" s="2"/>
      <c r="AA56" s="2"/>
      <c r="AB56" s="2"/>
      <c r="AC56" s="2"/>
      <c r="AD56" s="2"/>
      <c r="AE56" s="55"/>
      <c r="AF56" s="2"/>
      <c r="AG56" s="2"/>
      <c r="AH56" s="2"/>
      <c r="AI56" s="2"/>
      <c r="AJ56" s="2"/>
      <c r="AK56" s="2"/>
      <c r="AL56" s="55"/>
      <c r="AM56" s="2"/>
      <c r="AN56" s="2"/>
      <c r="AO56" s="2"/>
      <c r="AP56" s="2"/>
      <c r="AQ56" s="2"/>
      <c r="AR56" s="2"/>
      <c r="AS56" s="55"/>
      <c r="AT56" s="2"/>
      <c r="AU56" s="2"/>
      <c r="AV56" s="2"/>
      <c r="AW56" s="2"/>
      <c r="AX56" s="2"/>
      <c r="AY56" s="2"/>
      <c r="AZ56" s="55"/>
      <c r="BA56" s="2"/>
      <c r="BB56" s="2"/>
      <c r="BC56" s="2"/>
      <c r="BD56" s="2"/>
      <c r="BE56" s="2"/>
      <c r="BF56" s="2"/>
      <c r="BG56" s="55"/>
      <c r="BH56" s="2"/>
      <c r="BI56" s="2"/>
      <c r="BJ56" s="2"/>
      <c r="BK56" s="2"/>
      <c r="BL56" s="2"/>
      <c r="BM56" s="2"/>
      <c r="BN56" s="55"/>
      <c r="BO56" s="2"/>
    </row>
    <row r="57" spans="2:67" hidden="1" x14ac:dyDescent="0.25">
      <c r="B57" s="2"/>
      <c r="C57" s="2"/>
      <c r="D57" s="2"/>
      <c r="E57" s="2"/>
      <c r="F57" s="2"/>
      <c r="G57" s="2"/>
      <c r="H57" s="2"/>
      <c r="I57" s="314"/>
      <c r="J57" s="2"/>
      <c r="K57" s="2"/>
      <c r="L57" s="2"/>
      <c r="M57" s="2"/>
      <c r="N57" s="2"/>
      <c r="O57" s="2"/>
      <c r="P57" s="2"/>
      <c r="Q57" s="55"/>
      <c r="R57" s="2"/>
      <c r="S57" s="2"/>
      <c r="T57" s="2"/>
      <c r="U57" s="2"/>
      <c r="V57" s="2"/>
      <c r="W57" s="2"/>
      <c r="X57" s="55"/>
      <c r="Y57" s="2"/>
      <c r="Z57" s="2"/>
      <c r="AA57" s="2"/>
      <c r="AB57" s="2"/>
      <c r="AC57" s="2"/>
      <c r="AD57" s="2"/>
      <c r="AE57" s="55"/>
      <c r="AF57" s="2"/>
      <c r="AG57" s="2"/>
      <c r="AH57" s="2"/>
      <c r="AI57" s="2"/>
      <c r="AJ57" s="2"/>
      <c r="AK57" s="2"/>
      <c r="AL57" s="55"/>
      <c r="AM57" s="2"/>
      <c r="AN57" s="2"/>
      <c r="AO57" s="2"/>
      <c r="AP57" s="2"/>
      <c r="AQ57" s="2"/>
      <c r="AR57" s="2"/>
      <c r="AS57" s="55"/>
      <c r="AT57" s="2"/>
      <c r="AU57" s="2"/>
      <c r="AV57" s="2"/>
      <c r="AW57" s="2"/>
      <c r="AX57" s="2"/>
      <c r="AY57" s="2"/>
      <c r="AZ57" s="55"/>
      <c r="BA57" s="2"/>
      <c r="BB57" s="2"/>
      <c r="BC57" s="2"/>
      <c r="BD57" s="2"/>
      <c r="BE57" s="2"/>
      <c r="BF57" s="2"/>
      <c r="BG57" s="55"/>
      <c r="BH57" s="2"/>
      <c r="BI57" s="2"/>
      <c r="BJ57" s="2"/>
      <c r="BK57" s="2"/>
      <c r="BL57" s="2"/>
      <c r="BM57" s="2"/>
      <c r="BN57" s="55"/>
      <c r="BO57" s="2"/>
    </row>
    <row r="58" spans="2:67" hidden="1" x14ac:dyDescent="0.25">
      <c r="B58" s="2"/>
      <c r="C58" s="2"/>
      <c r="D58" s="2"/>
      <c r="E58" s="2"/>
      <c r="F58" s="2"/>
      <c r="G58" s="2"/>
      <c r="H58" s="2"/>
      <c r="I58" s="314"/>
      <c r="J58" s="2"/>
      <c r="K58" s="2"/>
      <c r="L58" s="2"/>
      <c r="M58" s="2"/>
      <c r="N58" s="2"/>
      <c r="O58" s="2"/>
      <c r="P58" s="2"/>
      <c r="Q58" s="55"/>
      <c r="R58" s="2"/>
      <c r="S58" s="2"/>
      <c r="T58" s="2"/>
      <c r="U58" s="2"/>
      <c r="V58" s="2"/>
      <c r="W58" s="2"/>
      <c r="X58" s="55"/>
      <c r="Y58" s="2"/>
      <c r="Z58" s="2"/>
      <c r="AA58" s="2"/>
      <c r="AB58" s="2"/>
      <c r="AC58" s="2"/>
      <c r="AD58" s="2"/>
      <c r="AE58" s="55"/>
      <c r="AF58" s="2"/>
      <c r="AG58" s="2"/>
      <c r="AH58" s="2"/>
      <c r="AI58" s="2"/>
      <c r="AJ58" s="2"/>
      <c r="AK58" s="2"/>
      <c r="AL58" s="55"/>
      <c r="AM58" s="2"/>
      <c r="AN58" s="2"/>
      <c r="AO58" s="2"/>
      <c r="AP58" s="2"/>
      <c r="AQ58" s="2"/>
      <c r="AR58" s="2"/>
      <c r="AS58" s="55"/>
      <c r="AT58" s="2"/>
      <c r="AU58" s="2"/>
      <c r="AV58" s="2"/>
      <c r="AW58" s="2"/>
      <c r="AX58" s="2"/>
      <c r="AY58" s="2"/>
      <c r="AZ58" s="55"/>
      <c r="BA58" s="2"/>
      <c r="BB58" s="2"/>
      <c r="BC58" s="2"/>
      <c r="BD58" s="2"/>
      <c r="BE58" s="2"/>
      <c r="BF58" s="2"/>
      <c r="BG58" s="55"/>
      <c r="BH58" s="2"/>
      <c r="BI58" s="2"/>
      <c r="BJ58" s="2"/>
      <c r="BK58" s="2"/>
      <c r="BL58" s="2"/>
      <c r="BM58" s="2"/>
      <c r="BN58" s="55"/>
      <c r="BO58" s="2"/>
    </row>
    <row r="59" spans="2:67" hidden="1" x14ac:dyDescent="0.25">
      <c r="B59" s="2"/>
      <c r="C59" s="2"/>
      <c r="D59" s="2"/>
      <c r="E59" s="2"/>
      <c r="F59" s="2"/>
      <c r="G59" s="2"/>
      <c r="H59" s="2"/>
      <c r="I59" s="314"/>
      <c r="J59" s="2"/>
      <c r="K59" s="2"/>
      <c r="L59" s="2"/>
      <c r="M59" s="2"/>
      <c r="N59" s="2"/>
      <c r="O59" s="2"/>
      <c r="P59" s="2"/>
      <c r="Q59" s="55"/>
      <c r="R59" s="2"/>
      <c r="S59" s="2"/>
      <c r="T59" s="2"/>
      <c r="U59" s="2"/>
      <c r="V59" s="2"/>
      <c r="W59" s="2"/>
      <c r="X59" s="55"/>
      <c r="Y59" s="2"/>
      <c r="Z59" s="2"/>
      <c r="AA59" s="2"/>
      <c r="AB59" s="2"/>
      <c r="AC59" s="2"/>
      <c r="AD59" s="2"/>
      <c r="AE59" s="55"/>
      <c r="AF59" s="2"/>
      <c r="AG59" s="2"/>
      <c r="AH59" s="2"/>
      <c r="AI59" s="2"/>
      <c r="AJ59" s="2"/>
      <c r="AK59" s="2"/>
      <c r="AL59" s="55"/>
      <c r="AM59" s="2"/>
      <c r="AN59" s="2"/>
      <c r="AO59" s="2"/>
      <c r="AP59" s="2"/>
      <c r="AQ59" s="2"/>
      <c r="AR59" s="2"/>
      <c r="AS59" s="55"/>
      <c r="AT59" s="2"/>
      <c r="AU59" s="2"/>
      <c r="AV59" s="2"/>
      <c r="AW59" s="2"/>
      <c r="AX59" s="2"/>
      <c r="AY59" s="2"/>
      <c r="AZ59" s="55"/>
      <c r="BA59" s="2"/>
      <c r="BB59" s="2"/>
      <c r="BC59" s="2"/>
      <c r="BD59" s="2"/>
      <c r="BE59" s="2"/>
      <c r="BF59" s="2"/>
      <c r="BG59" s="55"/>
      <c r="BH59" s="2"/>
      <c r="BI59" s="2"/>
      <c r="BJ59" s="2"/>
      <c r="BK59" s="2"/>
      <c r="BL59" s="2"/>
      <c r="BM59" s="2"/>
      <c r="BN59" s="55"/>
      <c r="BO59" s="2"/>
    </row>
    <row r="60" spans="2:67" hidden="1" x14ac:dyDescent="0.25">
      <c r="B60" s="2"/>
      <c r="C60" s="2"/>
      <c r="D60" s="2"/>
      <c r="E60" s="2"/>
      <c r="F60" s="2"/>
      <c r="G60" s="2"/>
      <c r="H60" s="2"/>
      <c r="I60" s="314"/>
      <c r="J60" s="2"/>
      <c r="K60" s="2"/>
      <c r="L60" s="2"/>
      <c r="M60" s="2"/>
      <c r="N60" s="2"/>
      <c r="O60" s="2"/>
      <c r="P60" s="2"/>
      <c r="Q60" s="55"/>
      <c r="R60" s="2"/>
      <c r="S60" s="2"/>
      <c r="T60" s="2"/>
      <c r="U60" s="2"/>
      <c r="V60" s="2"/>
      <c r="W60" s="2"/>
      <c r="X60" s="55"/>
      <c r="Y60" s="2"/>
      <c r="Z60" s="2"/>
      <c r="AA60" s="2"/>
      <c r="AB60" s="2"/>
      <c r="AC60" s="2"/>
      <c r="AD60" s="2"/>
      <c r="AE60" s="55"/>
      <c r="AF60" s="2"/>
      <c r="AG60" s="2"/>
      <c r="AH60" s="2"/>
      <c r="AI60" s="2"/>
      <c r="AJ60" s="2"/>
      <c r="AK60" s="2"/>
      <c r="AL60" s="55"/>
      <c r="AM60" s="2"/>
      <c r="AN60" s="2"/>
      <c r="AO60" s="2"/>
      <c r="AP60" s="2"/>
      <c r="AQ60" s="2"/>
      <c r="AR60" s="2"/>
      <c r="AS60" s="55"/>
      <c r="AT60" s="2"/>
      <c r="AU60" s="2"/>
      <c r="AV60" s="2"/>
      <c r="AW60" s="2"/>
      <c r="AX60" s="2"/>
      <c r="AY60" s="2"/>
      <c r="AZ60" s="55"/>
      <c r="BA60" s="2"/>
      <c r="BB60" s="2"/>
      <c r="BC60" s="2"/>
      <c r="BD60" s="2"/>
      <c r="BE60" s="2"/>
      <c r="BF60" s="2"/>
      <c r="BG60" s="55"/>
      <c r="BH60" s="2"/>
      <c r="BI60" s="2"/>
      <c r="BJ60" s="2"/>
      <c r="BK60" s="2"/>
      <c r="BL60" s="2"/>
      <c r="BM60" s="2"/>
      <c r="BN60" s="55"/>
      <c r="BO60" s="2"/>
    </row>
    <row r="61" spans="2:67" hidden="1" x14ac:dyDescent="0.25">
      <c r="B61" s="2"/>
      <c r="C61" s="2"/>
      <c r="D61" s="2"/>
      <c r="E61" s="2"/>
      <c r="F61" s="2"/>
      <c r="G61" s="2"/>
      <c r="H61" s="2"/>
      <c r="I61" s="314"/>
      <c r="J61" s="2"/>
      <c r="K61" s="2"/>
      <c r="L61" s="2"/>
      <c r="M61" s="2"/>
      <c r="N61" s="2"/>
      <c r="O61" s="2"/>
      <c r="P61" s="2"/>
      <c r="Q61" s="55"/>
      <c r="R61" s="2"/>
      <c r="S61" s="2"/>
      <c r="T61" s="2"/>
      <c r="U61" s="2"/>
      <c r="V61" s="2"/>
      <c r="W61" s="2"/>
      <c r="X61" s="55"/>
      <c r="Y61" s="2"/>
      <c r="Z61" s="2"/>
      <c r="AA61" s="2"/>
      <c r="AB61" s="2"/>
      <c r="AC61" s="2"/>
      <c r="AD61" s="2"/>
      <c r="AE61" s="55"/>
      <c r="AF61" s="2"/>
      <c r="AG61" s="2"/>
      <c r="AH61" s="2"/>
      <c r="AI61" s="2"/>
      <c r="AJ61" s="2"/>
      <c r="AK61" s="2"/>
      <c r="AL61" s="55"/>
      <c r="AM61" s="2"/>
      <c r="AN61" s="2"/>
      <c r="AO61" s="2"/>
      <c r="AP61" s="2"/>
      <c r="AQ61" s="2"/>
      <c r="AR61" s="2"/>
      <c r="AS61" s="55"/>
      <c r="AT61" s="2"/>
      <c r="AU61" s="2"/>
      <c r="AV61" s="2"/>
      <c r="AW61" s="2"/>
      <c r="AX61" s="2"/>
      <c r="AY61" s="2"/>
      <c r="AZ61" s="55"/>
      <c r="BA61" s="2"/>
      <c r="BB61" s="2"/>
      <c r="BC61" s="2"/>
      <c r="BD61" s="2"/>
      <c r="BE61" s="2"/>
      <c r="BF61" s="2"/>
      <c r="BG61" s="55"/>
      <c r="BH61" s="2"/>
      <c r="BI61" s="2"/>
      <c r="BJ61" s="2"/>
      <c r="BK61" s="2"/>
      <c r="BL61" s="2"/>
      <c r="BM61" s="2"/>
      <c r="BN61" s="55"/>
      <c r="BO61" s="2"/>
    </row>
    <row r="62" spans="2:67" hidden="1" x14ac:dyDescent="0.25">
      <c r="B62" s="2"/>
      <c r="C62" s="2"/>
      <c r="D62" s="2"/>
      <c r="E62" s="2"/>
      <c r="F62" s="2"/>
      <c r="G62" s="2"/>
      <c r="H62" s="2"/>
      <c r="I62" s="314"/>
      <c r="J62" s="2"/>
      <c r="K62" s="2"/>
      <c r="L62" s="2"/>
      <c r="M62" s="2"/>
      <c r="N62" s="2"/>
      <c r="O62" s="2"/>
      <c r="P62" s="2"/>
      <c r="Q62" s="55"/>
      <c r="R62" s="2"/>
      <c r="S62" s="2"/>
      <c r="T62" s="2"/>
      <c r="U62" s="2"/>
      <c r="V62" s="2"/>
      <c r="W62" s="2"/>
      <c r="X62" s="55"/>
      <c r="Y62" s="2"/>
      <c r="Z62" s="2"/>
      <c r="AA62" s="2"/>
      <c r="AB62" s="2"/>
      <c r="AC62" s="2"/>
      <c r="AD62" s="2"/>
      <c r="AE62" s="55"/>
      <c r="AF62" s="2"/>
      <c r="AG62" s="2"/>
      <c r="AH62" s="2"/>
      <c r="AI62" s="2"/>
      <c r="AJ62" s="2"/>
      <c r="AK62" s="2"/>
      <c r="AL62" s="55"/>
      <c r="AM62" s="2"/>
      <c r="AN62" s="2"/>
      <c r="AO62" s="2"/>
      <c r="AP62" s="2"/>
      <c r="AQ62" s="2"/>
      <c r="AR62" s="2"/>
      <c r="AS62" s="55"/>
      <c r="AT62" s="2"/>
      <c r="AU62" s="2"/>
      <c r="AV62" s="2"/>
      <c r="AW62" s="2"/>
      <c r="AX62" s="2"/>
      <c r="AY62" s="2"/>
      <c r="AZ62" s="55"/>
      <c r="BA62" s="2"/>
      <c r="BB62" s="2"/>
      <c r="BC62" s="2"/>
      <c r="BD62" s="2"/>
      <c r="BE62" s="2"/>
      <c r="BF62" s="2"/>
      <c r="BG62" s="55"/>
      <c r="BH62" s="2"/>
      <c r="BI62" s="2"/>
      <c r="BJ62" s="2"/>
      <c r="BK62" s="2"/>
      <c r="BL62" s="2"/>
      <c r="BM62" s="2"/>
      <c r="BN62" s="55"/>
      <c r="BO62" s="2"/>
    </row>
    <row r="63" spans="2:67" hidden="1" x14ac:dyDescent="0.25">
      <c r="B63" s="2"/>
      <c r="C63" s="2"/>
      <c r="D63" s="2"/>
      <c r="E63" s="2"/>
      <c r="F63" s="2"/>
      <c r="G63" s="2"/>
      <c r="H63" s="2"/>
      <c r="I63" s="314"/>
      <c r="J63" s="2"/>
      <c r="K63" s="2"/>
      <c r="L63" s="2"/>
      <c r="M63" s="2"/>
      <c r="N63" s="2"/>
      <c r="O63" s="2"/>
      <c r="P63" s="2"/>
      <c r="Q63" s="55"/>
      <c r="R63" s="2"/>
      <c r="S63" s="2"/>
      <c r="T63" s="2"/>
      <c r="U63" s="2"/>
      <c r="V63" s="2"/>
      <c r="W63" s="2"/>
      <c r="X63" s="55"/>
      <c r="Y63" s="2"/>
      <c r="Z63" s="2"/>
      <c r="AA63" s="2"/>
      <c r="AB63" s="2"/>
      <c r="AC63" s="2"/>
      <c r="AD63" s="2"/>
      <c r="AE63" s="55"/>
      <c r="AF63" s="2"/>
      <c r="AG63" s="2"/>
      <c r="AH63" s="2"/>
      <c r="AI63" s="2"/>
      <c r="AJ63" s="2"/>
      <c r="AK63" s="2"/>
      <c r="AL63" s="55"/>
      <c r="AM63" s="2"/>
      <c r="AN63" s="2"/>
      <c r="AO63" s="2"/>
      <c r="AP63" s="2"/>
      <c r="AQ63" s="2"/>
      <c r="AR63" s="2"/>
      <c r="AS63" s="55"/>
      <c r="AT63" s="2"/>
      <c r="AU63" s="2"/>
      <c r="AV63" s="2"/>
      <c r="AW63" s="2"/>
      <c r="AX63" s="2"/>
      <c r="AY63" s="2"/>
      <c r="AZ63" s="55"/>
      <c r="BA63" s="2"/>
      <c r="BB63" s="2"/>
      <c r="BC63" s="2"/>
      <c r="BD63" s="2"/>
      <c r="BE63" s="2"/>
      <c r="BF63" s="2"/>
      <c r="BG63" s="55"/>
      <c r="BH63" s="2"/>
      <c r="BI63" s="2"/>
      <c r="BJ63" s="2"/>
      <c r="BK63" s="2"/>
      <c r="BL63" s="2"/>
      <c r="BM63" s="2"/>
      <c r="BN63" s="55"/>
      <c r="BO63" s="2"/>
    </row>
    <row r="64" spans="2:67" hidden="1" x14ac:dyDescent="0.25">
      <c r="B64" s="2"/>
      <c r="C64" s="2"/>
      <c r="D64" s="2"/>
      <c r="E64" s="2"/>
      <c r="F64" s="2"/>
      <c r="G64" s="2"/>
      <c r="H64" s="2"/>
      <c r="I64" s="314"/>
      <c r="J64" s="2"/>
      <c r="K64" s="2"/>
      <c r="L64" s="2"/>
      <c r="M64" s="2"/>
      <c r="N64" s="2"/>
      <c r="O64" s="2"/>
      <c r="P64" s="2"/>
      <c r="Q64" s="55"/>
      <c r="R64" s="2"/>
      <c r="S64" s="2"/>
      <c r="T64" s="2"/>
      <c r="U64" s="2"/>
      <c r="V64" s="2"/>
      <c r="W64" s="2"/>
      <c r="X64" s="55"/>
      <c r="Y64" s="2"/>
      <c r="Z64" s="2"/>
      <c r="AA64" s="2"/>
      <c r="AB64" s="2"/>
      <c r="AC64" s="2"/>
      <c r="AD64" s="2"/>
      <c r="AE64" s="55"/>
      <c r="AF64" s="2"/>
      <c r="AG64" s="2"/>
      <c r="AH64" s="2"/>
      <c r="AI64" s="2"/>
      <c r="AJ64" s="2"/>
      <c r="AK64" s="2"/>
      <c r="AL64" s="55"/>
      <c r="AM64" s="2"/>
      <c r="AN64" s="2"/>
      <c r="AO64" s="2"/>
      <c r="AP64" s="2"/>
      <c r="AQ64" s="2"/>
      <c r="AR64" s="2"/>
      <c r="AS64" s="55"/>
      <c r="AT64" s="2"/>
      <c r="AU64" s="2"/>
      <c r="AV64" s="2"/>
      <c r="AW64" s="2"/>
      <c r="AX64" s="2"/>
      <c r="AY64" s="2"/>
      <c r="AZ64" s="55"/>
      <c r="BA64" s="2"/>
      <c r="BB64" s="2"/>
      <c r="BC64" s="2"/>
      <c r="BD64" s="2"/>
      <c r="BE64" s="2"/>
      <c r="BF64" s="2"/>
      <c r="BG64" s="55"/>
      <c r="BH64" s="2"/>
      <c r="BI64" s="2"/>
      <c r="BJ64" s="2"/>
      <c r="BK64" s="2"/>
      <c r="BL64" s="2"/>
      <c r="BM64" s="2"/>
      <c r="BN64" s="55"/>
      <c r="BO64" s="2"/>
    </row>
    <row r="65" spans="2:67" hidden="1" x14ac:dyDescent="0.25">
      <c r="B65" s="2"/>
      <c r="C65" s="2"/>
      <c r="D65" s="2"/>
      <c r="E65" s="2"/>
      <c r="F65" s="2"/>
      <c r="G65" s="2"/>
      <c r="H65" s="2"/>
      <c r="I65" s="314"/>
      <c r="J65" s="2"/>
      <c r="K65" s="2"/>
      <c r="L65" s="2"/>
      <c r="M65" s="2"/>
      <c r="N65" s="2"/>
      <c r="O65" s="2"/>
      <c r="P65" s="2"/>
      <c r="Q65" s="55"/>
      <c r="R65" s="2"/>
      <c r="S65" s="2"/>
      <c r="T65" s="2"/>
      <c r="U65" s="2"/>
      <c r="V65" s="2"/>
      <c r="W65" s="2"/>
      <c r="X65" s="55"/>
      <c r="Y65" s="2"/>
      <c r="Z65" s="2"/>
      <c r="AA65" s="2"/>
      <c r="AB65" s="2"/>
      <c r="AC65" s="2"/>
      <c r="AD65" s="2"/>
      <c r="AE65" s="55"/>
      <c r="AF65" s="2"/>
      <c r="AG65" s="2"/>
      <c r="AH65" s="2"/>
      <c r="AI65" s="2"/>
      <c r="AJ65" s="2"/>
      <c r="AK65" s="2"/>
      <c r="AL65" s="55"/>
      <c r="AM65" s="2"/>
      <c r="AN65" s="2"/>
      <c r="AO65" s="2"/>
      <c r="AP65" s="2"/>
      <c r="AQ65" s="2"/>
      <c r="AR65" s="2"/>
      <c r="AS65" s="55"/>
      <c r="AT65" s="2"/>
      <c r="AU65" s="2"/>
      <c r="AV65" s="2"/>
      <c r="AW65" s="2"/>
      <c r="AX65" s="2"/>
      <c r="AY65" s="2"/>
      <c r="AZ65" s="55"/>
      <c r="BA65" s="2"/>
      <c r="BB65" s="2"/>
      <c r="BC65" s="2"/>
      <c r="BD65" s="2"/>
      <c r="BE65" s="2"/>
      <c r="BF65" s="2"/>
      <c r="BG65" s="55"/>
      <c r="BH65" s="2"/>
      <c r="BI65" s="2"/>
      <c r="BJ65" s="2"/>
      <c r="BK65" s="2"/>
      <c r="BL65" s="2"/>
      <c r="BM65" s="2"/>
      <c r="BN65" s="55"/>
      <c r="BO65" s="2"/>
    </row>
    <row r="66" spans="2:67" hidden="1" x14ac:dyDescent="0.25">
      <c r="B66" s="2"/>
      <c r="C66" s="2"/>
      <c r="D66" s="2"/>
      <c r="E66" s="2"/>
      <c r="F66" s="2"/>
      <c r="G66" s="2"/>
      <c r="H66" s="2"/>
      <c r="I66" s="314"/>
      <c r="J66" s="2"/>
      <c r="K66" s="2"/>
      <c r="L66" s="2"/>
      <c r="M66" s="2"/>
      <c r="N66" s="2"/>
      <c r="O66" s="2"/>
      <c r="P66" s="2"/>
      <c r="Q66" s="55"/>
      <c r="R66" s="2"/>
      <c r="S66" s="2"/>
      <c r="T66" s="2"/>
      <c r="U66" s="2"/>
      <c r="V66" s="2"/>
      <c r="W66" s="2"/>
      <c r="X66" s="55"/>
      <c r="Y66" s="2"/>
      <c r="Z66" s="2"/>
      <c r="AA66" s="2"/>
      <c r="AB66" s="2"/>
      <c r="AC66" s="2"/>
      <c r="AD66" s="2"/>
      <c r="AE66" s="55"/>
      <c r="AF66" s="2"/>
      <c r="AG66" s="2"/>
      <c r="AH66" s="2"/>
      <c r="AI66" s="2"/>
      <c r="AJ66" s="2"/>
      <c r="AK66" s="2"/>
      <c r="AL66" s="55"/>
      <c r="AM66" s="2"/>
      <c r="AN66" s="2"/>
      <c r="AO66" s="2"/>
      <c r="AP66" s="2"/>
      <c r="AQ66" s="2"/>
      <c r="AR66" s="2"/>
      <c r="AS66" s="55"/>
      <c r="AT66" s="2"/>
      <c r="AU66" s="2"/>
      <c r="AV66" s="2"/>
      <c r="AW66" s="2"/>
      <c r="AX66" s="2"/>
      <c r="AY66" s="2"/>
      <c r="AZ66" s="55"/>
      <c r="BA66" s="2"/>
      <c r="BB66" s="2"/>
      <c r="BC66" s="2"/>
      <c r="BD66" s="2"/>
      <c r="BE66" s="2"/>
      <c r="BF66" s="2"/>
      <c r="BG66" s="55"/>
      <c r="BH66" s="2"/>
      <c r="BI66" s="2"/>
      <c r="BJ66" s="2"/>
      <c r="BK66" s="2"/>
      <c r="BL66" s="2"/>
      <c r="BM66" s="2"/>
      <c r="BN66" s="55"/>
      <c r="BO66" s="2"/>
    </row>
    <row r="67" spans="2:67" hidden="1" x14ac:dyDescent="0.25">
      <c r="B67" s="2"/>
      <c r="C67" s="2"/>
      <c r="D67" s="2"/>
      <c r="E67" s="2"/>
      <c r="F67" s="2"/>
      <c r="G67" s="2"/>
      <c r="H67" s="2"/>
      <c r="I67" s="314"/>
      <c r="J67" s="2"/>
      <c r="K67" s="2"/>
      <c r="L67" s="2"/>
      <c r="M67" s="2"/>
      <c r="N67" s="2"/>
      <c r="O67" s="2"/>
      <c r="P67" s="2"/>
      <c r="Q67" s="55"/>
      <c r="R67" s="2"/>
      <c r="S67" s="2"/>
      <c r="T67" s="2"/>
      <c r="U67" s="2"/>
      <c r="V67" s="2"/>
      <c r="W67" s="2"/>
      <c r="X67" s="55"/>
      <c r="Y67" s="2"/>
      <c r="Z67" s="2"/>
      <c r="AA67" s="2"/>
      <c r="AB67" s="2"/>
      <c r="AC67" s="2"/>
      <c r="AD67" s="2"/>
      <c r="AE67" s="55"/>
      <c r="AF67" s="2"/>
      <c r="AG67" s="2"/>
      <c r="AH67" s="2"/>
      <c r="AI67" s="2"/>
      <c r="AJ67" s="2"/>
      <c r="AK67" s="2"/>
      <c r="AL67" s="55"/>
      <c r="AM67" s="2"/>
      <c r="AN67" s="2"/>
      <c r="AO67" s="2"/>
      <c r="AP67" s="2"/>
      <c r="AQ67" s="2"/>
      <c r="AR67" s="2"/>
      <c r="AS67" s="55"/>
      <c r="AT67" s="2"/>
      <c r="AU67" s="2"/>
      <c r="AV67" s="2"/>
      <c r="AW67" s="2"/>
      <c r="AX67" s="2"/>
      <c r="AY67" s="2"/>
      <c r="AZ67" s="55"/>
      <c r="BA67" s="2"/>
      <c r="BB67" s="2"/>
      <c r="BC67" s="2"/>
      <c r="BD67" s="2"/>
      <c r="BE67" s="2"/>
      <c r="BF67" s="2"/>
      <c r="BG67" s="55"/>
      <c r="BH67" s="2"/>
      <c r="BI67" s="2"/>
      <c r="BJ67" s="2"/>
      <c r="BK67" s="2"/>
      <c r="BL67" s="2"/>
      <c r="BM67" s="2"/>
      <c r="BN67" s="55"/>
      <c r="BO67" s="2"/>
    </row>
    <row r="68" spans="2:67" hidden="1" x14ac:dyDescent="0.25">
      <c r="B68" s="2"/>
      <c r="C68" s="2"/>
      <c r="D68" s="2"/>
      <c r="E68" s="2"/>
      <c r="F68" s="2"/>
      <c r="G68" s="2"/>
      <c r="H68" s="2"/>
      <c r="I68" s="314"/>
      <c r="J68" s="2"/>
      <c r="K68" s="2"/>
      <c r="L68" s="2"/>
      <c r="M68" s="2"/>
      <c r="N68" s="2"/>
      <c r="O68" s="2"/>
      <c r="P68" s="2"/>
      <c r="Q68" s="55"/>
      <c r="R68" s="2"/>
      <c r="S68" s="2"/>
      <c r="T68" s="2"/>
      <c r="U68" s="2"/>
      <c r="V68" s="2"/>
      <c r="W68" s="2"/>
      <c r="X68" s="55"/>
      <c r="Y68" s="2"/>
      <c r="Z68" s="2"/>
      <c r="AA68" s="2"/>
      <c r="AB68" s="2"/>
      <c r="AC68" s="2"/>
      <c r="AD68" s="2"/>
      <c r="AE68" s="55"/>
      <c r="AF68" s="2"/>
      <c r="AG68" s="2"/>
      <c r="AH68" s="2"/>
      <c r="AI68" s="2"/>
      <c r="AJ68" s="2"/>
      <c r="AK68" s="2"/>
      <c r="AL68" s="55"/>
      <c r="AM68" s="2"/>
      <c r="AN68" s="2"/>
      <c r="AO68" s="2"/>
      <c r="AP68" s="2"/>
      <c r="AQ68" s="2"/>
      <c r="AR68" s="2"/>
      <c r="AS68" s="55"/>
      <c r="AT68" s="2"/>
      <c r="AU68" s="2"/>
      <c r="AV68" s="2"/>
      <c r="AW68" s="2"/>
      <c r="AX68" s="2"/>
      <c r="AY68" s="2"/>
      <c r="AZ68" s="55"/>
      <c r="BA68" s="2"/>
      <c r="BB68" s="2"/>
      <c r="BC68" s="2"/>
      <c r="BD68" s="2"/>
      <c r="BE68" s="2"/>
      <c r="BF68" s="2"/>
      <c r="BG68" s="55"/>
      <c r="BH68" s="2"/>
      <c r="BI68" s="2"/>
      <c r="BJ68" s="2"/>
      <c r="BK68" s="2"/>
      <c r="BL68" s="2"/>
      <c r="BM68" s="2"/>
      <c r="BN68" s="55"/>
      <c r="BO68" s="2"/>
    </row>
    <row r="69" spans="2:67" hidden="1" x14ac:dyDescent="0.25">
      <c r="B69" s="2"/>
      <c r="C69" s="2"/>
      <c r="D69" s="2"/>
      <c r="E69" s="2"/>
      <c r="F69" s="2"/>
      <c r="G69" s="2"/>
      <c r="H69" s="2"/>
      <c r="I69" s="314"/>
      <c r="J69" s="2"/>
      <c r="K69" s="2"/>
      <c r="L69" s="2"/>
      <c r="M69" s="2"/>
      <c r="N69" s="2"/>
      <c r="O69" s="2"/>
      <c r="P69" s="2"/>
      <c r="Q69" s="55"/>
      <c r="R69" s="2"/>
      <c r="S69" s="2"/>
      <c r="T69" s="2"/>
      <c r="U69" s="2"/>
      <c r="V69" s="2"/>
      <c r="W69" s="2"/>
      <c r="X69" s="55"/>
      <c r="Y69" s="2"/>
      <c r="Z69" s="2"/>
      <c r="AA69" s="2"/>
      <c r="AB69" s="2"/>
      <c r="AC69" s="2"/>
      <c r="AD69" s="2"/>
      <c r="AE69" s="55"/>
      <c r="AF69" s="2"/>
      <c r="AG69" s="2"/>
      <c r="AH69" s="2"/>
      <c r="AI69" s="2"/>
      <c r="AJ69" s="2"/>
      <c r="AK69" s="2"/>
      <c r="AL69" s="55"/>
      <c r="AM69" s="2"/>
      <c r="AN69" s="2"/>
      <c r="AO69" s="2"/>
      <c r="AP69" s="2"/>
      <c r="AQ69" s="2"/>
      <c r="AR69" s="2"/>
      <c r="AS69" s="55"/>
      <c r="AT69" s="2"/>
      <c r="AU69" s="2"/>
      <c r="AV69" s="2"/>
      <c r="AW69" s="2"/>
      <c r="AX69" s="2"/>
      <c r="AY69" s="2"/>
      <c r="AZ69" s="55"/>
      <c r="BA69" s="2"/>
      <c r="BB69" s="2"/>
      <c r="BC69" s="2"/>
      <c r="BD69" s="2"/>
      <c r="BE69" s="2"/>
      <c r="BF69" s="2"/>
      <c r="BG69" s="55"/>
      <c r="BH69" s="2"/>
      <c r="BI69" s="2"/>
      <c r="BJ69" s="2"/>
      <c r="BK69" s="2"/>
      <c r="BL69" s="2"/>
      <c r="BM69" s="2"/>
      <c r="BN69" s="55"/>
      <c r="BO69" s="2"/>
    </row>
    <row r="70" spans="2:67" hidden="1" x14ac:dyDescent="0.25">
      <c r="B70" s="2"/>
      <c r="C70" s="2"/>
      <c r="D70" s="2"/>
      <c r="E70" s="2"/>
      <c r="F70" s="2"/>
      <c r="G70" s="2"/>
      <c r="H70" s="2"/>
      <c r="I70" s="314"/>
      <c r="J70" s="2"/>
      <c r="K70" s="2"/>
      <c r="L70" s="2"/>
      <c r="M70" s="2"/>
      <c r="N70" s="2"/>
      <c r="O70" s="2"/>
      <c r="P70" s="2"/>
      <c r="Q70" s="55"/>
      <c r="R70" s="2"/>
      <c r="S70" s="2"/>
      <c r="T70" s="2"/>
      <c r="U70" s="2"/>
      <c r="V70" s="2"/>
      <c r="W70" s="2"/>
      <c r="X70" s="55"/>
      <c r="Y70" s="2"/>
      <c r="Z70" s="2"/>
      <c r="AA70" s="2"/>
      <c r="AB70" s="2"/>
      <c r="AC70" s="2"/>
      <c r="AD70" s="2"/>
      <c r="AE70" s="55"/>
      <c r="AF70" s="2"/>
      <c r="AG70" s="2"/>
      <c r="AH70" s="2"/>
      <c r="AI70" s="2"/>
      <c r="AJ70" s="2"/>
      <c r="AK70" s="2"/>
      <c r="AL70" s="55"/>
      <c r="AM70" s="2"/>
      <c r="AN70" s="2"/>
      <c r="AO70" s="2"/>
      <c r="AP70" s="2"/>
      <c r="AQ70" s="2"/>
      <c r="AR70" s="2"/>
      <c r="AS70" s="55"/>
      <c r="AT70" s="2"/>
      <c r="AU70" s="2"/>
      <c r="AV70" s="2"/>
      <c r="AW70" s="2"/>
      <c r="AX70" s="2"/>
      <c r="AY70" s="2"/>
      <c r="AZ70" s="55"/>
      <c r="BA70" s="2"/>
      <c r="BB70" s="2"/>
      <c r="BC70" s="2"/>
      <c r="BD70" s="2"/>
      <c r="BE70" s="2"/>
      <c r="BF70" s="2"/>
      <c r="BG70" s="55"/>
      <c r="BH70" s="2"/>
      <c r="BI70" s="2"/>
      <c r="BJ70" s="2"/>
      <c r="BK70" s="2"/>
      <c r="BL70" s="2"/>
      <c r="BM70" s="2"/>
      <c r="BN70" s="55"/>
      <c r="BO70" s="2"/>
    </row>
    <row r="71" spans="2:67" hidden="1" x14ac:dyDescent="0.25">
      <c r="B71" s="2"/>
      <c r="C71" s="2"/>
      <c r="D71" s="2"/>
      <c r="E71" s="2"/>
      <c r="F71" s="2"/>
      <c r="G71" s="2"/>
      <c r="H71" s="2"/>
      <c r="I71" s="314"/>
      <c r="J71" s="2"/>
      <c r="K71" s="2"/>
      <c r="L71" s="2"/>
      <c r="M71" s="2"/>
      <c r="N71" s="2"/>
      <c r="O71" s="2"/>
      <c r="P71" s="2"/>
      <c r="Q71" s="55"/>
      <c r="R71" s="2"/>
      <c r="S71" s="2"/>
      <c r="T71" s="2"/>
      <c r="U71" s="2"/>
      <c r="V71" s="2"/>
      <c r="W71" s="2"/>
      <c r="X71" s="55"/>
      <c r="Y71" s="2"/>
      <c r="Z71" s="2"/>
      <c r="AA71" s="2"/>
      <c r="AB71" s="2"/>
      <c r="AC71" s="2"/>
      <c r="AD71" s="2"/>
      <c r="AE71" s="55"/>
      <c r="AF71" s="2"/>
      <c r="AG71" s="2"/>
      <c r="AH71" s="2"/>
      <c r="AI71" s="2"/>
      <c r="AJ71" s="2"/>
      <c r="AK71" s="2"/>
      <c r="AL71" s="55"/>
      <c r="AM71" s="2"/>
      <c r="AN71" s="2"/>
      <c r="AO71" s="2"/>
      <c r="AP71" s="2"/>
      <c r="AQ71" s="2"/>
      <c r="AR71" s="2"/>
      <c r="AS71" s="55"/>
      <c r="AT71" s="2"/>
      <c r="AU71" s="2"/>
      <c r="AV71" s="2"/>
      <c r="AW71" s="2"/>
      <c r="AX71" s="2"/>
      <c r="AY71" s="2"/>
      <c r="AZ71" s="55"/>
      <c r="BA71" s="2"/>
      <c r="BB71" s="2"/>
      <c r="BC71" s="2"/>
      <c r="BD71" s="2"/>
      <c r="BE71" s="2"/>
      <c r="BF71" s="2"/>
      <c r="BG71" s="55"/>
      <c r="BH71" s="2"/>
      <c r="BI71" s="2"/>
      <c r="BJ71" s="2"/>
      <c r="BK71" s="2"/>
      <c r="BL71" s="2"/>
      <c r="BM71" s="2"/>
      <c r="BN71" s="55"/>
      <c r="BO71" s="2"/>
    </row>
    <row r="72" spans="2:67" hidden="1" x14ac:dyDescent="0.25">
      <c r="B72" s="2"/>
      <c r="C72" s="2"/>
      <c r="D72" s="2"/>
      <c r="E72" s="2"/>
      <c r="F72" s="2"/>
      <c r="G72" s="2"/>
      <c r="H72" s="2"/>
      <c r="I72" s="314"/>
      <c r="J72" s="2"/>
      <c r="K72" s="2"/>
      <c r="L72" s="2"/>
      <c r="M72" s="2"/>
      <c r="N72" s="2"/>
      <c r="O72" s="2"/>
      <c r="P72" s="2"/>
      <c r="Q72" s="55"/>
      <c r="R72" s="2"/>
      <c r="S72" s="2"/>
      <c r="T72" s="2"/>
      <c r="U72" s="2"/>
      <c r="V72" s="2"/>
      <c r="W72" s="2"/>
      <c r="X72" s="55"/>
      <c r="Y72" s="2"/>
      <c r="Z72" s="2"/>
      <c r="AA72" s="2"/>
      <c r="AB72" s="2"/>
      <c r="AC72" s="2"/>
      <c r="AD72" s="2"/>
      <c r="AE72" s="55"/>
      <c r="AF72" s="2"/>
      <c r="AG72" s="2"/>
      <c r="AH72" s="2"/>
      <c r="AI72" s="2"/>
      <c r="AJ72" s="2"/>
      <c r="AK72" s="2"/>
      <c r="AL72" s="55"/>
      <c r="AM72" s="2"/>
      <c r="AN72" s="2"/>
      <c r="AO72" s="2"/>
      <c r="AP72" s="2"/>
      <c r="AQ72" s="2"/>
      <c r="AR72" s="2"/>
      <c r="AS72" s="55"/>
      <c r="AT72" s="2"/>
      <c r="AU72" s="2"/>
      <c r="AV72" s="2"/>
      <c r="AW72" s="2"/>
      <c r="AX72" s="2"/>
      <c r="AY72" s="2"/>
      <c r="AZ72" s="55"/>
      <c r="BA72" s="2"/>
      <c r="BB72" s="2"/>
      <c r="BC72" s="2"/>
      <c r="BD72" s="2"/>
      <c r="BE72" s="2"/>
      <c r="BF72" s="2"/>
      <c r="BG72" s="55"/>
      <c r="BH72" s="2"/>
      <c r="BI72" s="2"/>
      <c r="BJ72" s="2"/>
      <c r="BK72" s="2"/>
      <c r="BL72" s="2"/>
      <c r="BM72" s="2"/>
      <c r="BN72" s="55"/>
      <c r="BO72" s="2"/>
    </row>
    <row r="73" spans="2:67" hidden="1" x14ac:dyDescent="0.25">
      <c r="B73" s="2"/>
      <c r="C73" s="2"/>
      <c r="D73" s="2"/>
      <c r="E73" s="2"/>
      <c r="F73" s="2"/>
      <c r="G73" s="2"/>
      <c r="H73" s="2"/>
      <c r="I73" s="314"/>
      <c r="J73" s="2"/>
      <c r="K73" s="2"/>
      <c r="L73" s="2"/>
      <c r="M73" s="2"/>
      <c r="N73" s="2"/>
      <c r="O73" s="2"/>
      <c r="P73" s="2"/>
      <c r="Q73" s="55"/>
      <c r="R73" s="2"/>
      <c r="S73" s="2"/>
      <c r="T73" s="2"/>
      <c r="U73" s="2"/>
      <c r="V73" s="2"/>
      <c r="W73" s="2"/>
      <c r="X73" s="55"/>
      <c r="Y73" s="2"/>
      <c r="Z73" s="2"/>
      <c r="AA73" s="2"/>
      <c r="AB73" s="2"/>
      <c r="AC73" s="2"/>
      <c r="AD73" s="2"/>
      <c r="AE73" s="55"/>
      <c r="AF73" s="2"/>
      <c r="AG73" s="2"/>
      <c r="AH73" s="2"/>
      <c r="AI73" s="2"/>
      <c r="AJ73" s="2"/>
      <c r="AK73" s="2"/>
      <c r="AL73" s="55"/>
      <c r="AM73" s="2"/>
      <c r="AN73" s="2"/>
      <c r="AO73" s="2"/>
      <c r="AP73" s="2"/>
      <c r="AQ73" s="2"/>
      <c r="AR73" s="2"/>
      <c r="AS73" s="55"/>
      <c r="AT73" s="2"/>
      <c r="AU73" s="2"/>
      <c r="AV73" s="2"/>
      <c r="AW73" s="2"/>
      <c r="AX73" s="2"/>
      <c r="AY73" s="2"/>
      <c r="AZ73" s="55"/>
      <c r="BA73" s="2"/>
      <c r="BB73" s="2"/>
      <c r="BC73" s="2"/>
      <c r="BD73" s="2"/>
      <c r="BE73" s="2"/>
      <c r="BF73" s="2"/>
      <c r="BG73" s="55"/>
      <c r="BH73" s="2"/>
      <c r="BI73" s="2"/>
      <c r="BJ73" s="2"/>
      <c r="BK73" s="2"/>
      <c r="BL73" s="2"/>
      <c r="BM73" s="2"/>
      <c r="BN73" s="55"/>
      <c r="BO73" s="2"/>
    </row>
    <row r="74" spans="2:67" hidden="1" x14ac:dyDescent="0.25">
      <c r="B74" s="2"/>
      <c r="C74" s="2"/>
      <c r="D74" s="2"/>
      <c r="E74" s="2"/>
      <c r="F74" s="2"/>
      <c r="G74" s="2"/>
      <c r="H74" s="2"/>
      <c r="I74" s="314"/>
      <c r="J74" s="2"/>
      <c r="K74" s="2"/>
      <c r="L74" s="2"/>
      <c r="M74" s="2"/>
      <c r="N74" s="2"/>
      <c r="O74" s="2"/>
      <c r="P74" s="2"/>
      <c r="Q74" s="55"/>
      <c r="R74" s="2"/>
      <c r="S74" s="2"/>
      <c r="T74" s="2"/>
      <c r="U74" s="2"/>
      <c r="V74" s="2"/>
      <c r="W74" s="2"/>
      <c r="X74" s="55"/>
      <c r="Y74" s="2"/>
      <c r="Z74" s="2"/>
      <c r="AA74" s="2"/>
      <c r="AB74" s="2"/>
      <c r="AC74" s="2"/>
      <c r="AD74" s="2"/>
      <c r="AE74" s="55"/>
      <c r="AF74" s="2"/>
      <c r="AG74" s="2"/>
      <c r="AH74" s="2"/>
      <c r="AI74" s="2"/>
      <c r="AJ74" s="2"/>
      <c r="AK74" s="2"/>
      <c r="AL74" s="55"/>
      <c r="AM74" s="2"/>
      <c r="AN74" s="2"/>
      <c r="AO74" s="2"/>
      <c r="AP74" s="2"/>
      <c r="AQ74" s="2"/>
      <c r="AR74" s="2"/>
      <c r="AS74" s="55"/>
      <c r="AT74" s="2"/>
      <c r="AU74" s="2"/>
      <c r="AV74" s="2"/>
      <c r="AW74" s="2"/>
      <c r="AX74" s="2"/>
      <c r="AY74" s="2"/>
      <c r="AZ74" s="55"/>
      <c r="BA74" s="2"/>
      <c r="BB74" s="2"/>
      <c r="BC74" s="2"/>
      <c r="BD74" s="2"/>
      <c r="BE74" s="2"/>
      <c r="BF74" s="2"/>
      <c r="BG74" s="55"/>
      <c r="BH74" s="2"/>
      <c r="BI74" s="2"/>
      <c r="BJ74" s="2"/>
      <c r="BK74" s="2"/>
      <c r="BL74" s="2"/>
      <c r="BM74" s="2"/>
      <c r="BN74" s="55"/>
      <c r="BO74" s="2"/>
    </row>
    <row r="75" spans="2:67" hidden="1" x14ac:dyDescent="0.25">
      <c r="B75" s="2"/>
      <c r="C75" s="2"/>
      <c r="D75" s="2"/>
      <c r="E75" s="2"/>
      <c r="F75" s="2"/>
      <c r="G75" s="2"/>
      <c r="H75" s="2"/>
      <c r="I75" s="314"/>
      <c r="J75" s="2"/>
      <c r="K75" s="2"/>
      <c r="L75" s="2"/>
      <c r="M75" s="2"/>
      <c r="N75" s="2"/>
      <c r="O75" s="2"/>
      <c r="P75" s="2"/>
      <c r="Q75" s="55"/>
      <c r="R75" s="2"/>
      <c r="S75" s="2"/>
      <c r="T75" s="2"/>
      <c r="U75" s="2"/>
      <c r="V75" s="2"/>
      <c r="W75" s="2"/>
      <c r="X75" s="55"/>
      <c r="Y75" s="2"/>
      <c r="Z75" s="2"/>
      <c r="AA75" s="2"/>
      <c r="AB75" s="2"/>
      <c r="AC75" s="2"/>
      <c r="AD75" s="2"/>
      <c r="AE75" s="55"/>
      <c r="AF75" s="2"/>
      <c r="AG75" s="2"/>
      <c r="AH75" s="2"/>
      <c r="AI75" s="2"/>
      <c r="AJ75" s="2"/>
      <c r="AK75" s="2"/>
      <c r="AL75" s="55"/>
      <c r="AM75" s="2"/>
      <c r="AN75" s="2"/>
      <c r="AO75" s="2"/>
      <c r="AP75" s="2"/>
      <c r="AQ75" s="2"/>
      <c r="AR75" s="2"/>
      <c r="AS75" s="55"/>
      <c r="AT75" s="2"/>
      <c r="AU75" s="2"/>
      <c r="AV75" s="2"/>
      <c r="AW75" s="2"/>
      <c r="AX75" s="2"/>
      <c r="AY75" s="2"/>
      <c r="AZ75" s="55"/>
      <c r="BA75" s="2"/>
      <c r="BB75" s="2"/>
      <c r="BC75" s="2"/>
      <c r="BD75" s="2"/>
      <c r="BE75" s="2"/>
      <c r="BF75" s="2"/>
      <c r="BG75" s="55"/>
      <c r="BH75" s="2"/>
      <c r="BI75" s="2"/>
      <c r="BJ75" s="2"/>
      <c r="BK75" s="2"/>
      <c r="BL75" s="2"/>
      <c r="BM75" s="2"/>
      <c r="BN75" s="55"/>
      <c r="BO75" s="2"/>
    </row>
    <row r="76" spans="2:67" hidden="1" x14ac:dyDescent="0.25">
      <c r="B76" s="2"/>
      <c r="C76" s="2"/>
      <c r="D76" s="2"/>
      <c r="E76" s="2"/>
      <c r="F76" s="2"/>
      <c r="G76" s="2"/>
      <c r="H76" s="2"/>
      <c r="I76" s="314"/>
      <c r="J76" s="2"/>
      <c r="K76" s="2"/>
      <c r="L76" s="2"/>
      <c r="M76" s="2"/>
      <c r="N76" s="2"/>
      <c r="O76" s="2"/>
      <c r="P76" s="2"/>
      <c r="Q76" s="55"/>
      <c r="R76" s="2"/>
      <c r="S76" s="2"/>
      <c r="T76" s="2"/>
      <c r="U76" s="2"/>
      <c r="V76" s="2"/>
      <c r="W76" s="2"/>
      <c r="X76" s="55"/>
      <c r="Y76" s="2"/>
      <c r="Z76" s="2"/>
      <c r="AA76" s="2"/>
      <c r="AB76" s="2"/>
      <c r="AC76" s="2"/>
      <c r="AD76" s="2"/>
      <c r="AE76" s="55"/>
      <c r="AF76" s="2"/>
      <c r="AG76" s="2"/>
      <c r="AH76" s="2"/>
      <c r="AI76" s="2"/>
      <c r="AJ76" s="2"/>
      <c r="AK76" s="2"/>
      <c r="AL76" s="55"/>
      <c r="AM76" s="2"/>
      <c r="AN76" s="2"/>
      <c r="AO76" s="2"/>
      <c r="AP76" s="2"/>
      <c r="AQ76" s="2"/>
      <c r="AR76" s="2"/>
      <c r="AS76" s="55"/>
      <c r="AT76" s="2"/>
      <c r="AU76" s="2"/>
      <c r="AV76" s="2"/>
      <c r="AW76" s="2"/>
      <c r="AX76" s="2"/>
      <c r="AY76" s="2"/>
      <c r="AZ76" s="55"/>
      <c r="BA76" s="2"/>
      <c r="BB76" s="2"/>
      <c r="BC76" s="2"/>
      <c r="BD76" s="2"/>
      <c r="BE76" s="2"/>
      <c r="BF76" s="2"/>
      <c r="BG76" s="55"/>
      <c r="BH76" s="2"/>
      <c r="BI76" s="2"/>
      <c r="BJ76" s="2"/>
      <c r="BK76" s="2"/>
      <c r="BL76" s="2"/>
      <c r="BM76" s="2"/>
      <c r="BN76" s="55"/>
      <c r="BO76" s="2"/>
    </row>
    <row r="77" spans="2:67" hidden="1" x14ac:dyDescent="0.25">
      <c r="B77" s="2"/>
      <c r="C77" s="2"/>
      <c r="D77" s="2"/>
      <c r="E77" s="2"/>
      <c r="F77" s="2"/>
      <c r="G77" s="2"/>
      <c r="H77" s="2"/>
      <c r="I77" s="314"/>
      <c r="J77" s="2"/>
      <c r="K77" s="2"/>
      <c r="L77" s="2"/>
      <c r="M77" s="2"/>
      <c r="N77" s="2"/>
      <c r="O77" s="2"/>
      <c r="P77" s="2"/>
      <c r="Q77" s="55"/>
      <c r="R77" s="2"/>
      <c r="S77" s="2"/>
      <c r="T77" s="2"/>
      <c r="U77" s="2"/>
      <c r="V77" s="2"/>
      <c r="W77" s="2"/>
      <c r="X77" s="55"/>
      <c r="Y77" s="2"/>
      <c r="Z77" s="2"/>
      <c r="AA77" s="2"/>
      <c r="AB77" s="2"/>
      <c r="AC77" s="2"/>
      <c r="AD77" s="2"/>
      <c r="AE77" s="55"/>
      <c r="AF77" s="2"/>
      <c r="AG77" s="2"/>
      <c r="AH77" s="2"/>
      <c r="AI77" s="2"/>
      <c r="AJ77" s="2"/>
      <c r="AK77" s="2"/>
      <c r="AL77" s="55"/>
      <c r="AM77" s="2"/>
      <c r="AN77" s="2"/>
      <c r="AO77" s="2"/>
      <c r="AP77" s="2"/>
      <c r="AQ77" s="2"/>
      <c r="AR77" s="2"/>
      <c r="AS77" s="55"/>
      <c r="AT77" s="2"/>
      <c r="AU77" s="2"/>
      <c r="AV77" s="2"/>
      <c r="AW77" s="2"/>
      <c r="AX77" s="2"/>
      <c r="AY77" s="2"/>
      <c r="AZ77" s="55"/>
      <c r="BA77" s="2"/>
      <c r="BB77" s="2"/>
      <c r="BC77" s="2"/>
      <c r="BD77" s="2"/>
      <c r="BE77" s="2"/>
      <c r="BF77" s="2"/>
      <c r="BG77" s="55"/>
      <c r="BH77" s="2"/>
      <c r="BI77" s="2"/>
      <c r="BJ77" s="2"/>
      <c r="BK77" s="2"/>
      <c r="BL77" s="2"/>
      <c r="BM77" s="2"/>
      <c r="BN77" s="55"/>
      <c r="BO77" s="2"/>
    </row>
    <row r="78" spans="2:67" hidden="1" x14ac:dyDescent="0.25">
      <c r="B78" s="2"/>
      <c r="C78" s="2"/>
      <c r="D78" s="2"/>
      <c r="E78" s="2"/>
      <c r="F78" s="2"/>
      <c r="G78" s="2"/>
      <c r="H78" s="2"/>
      <c r="I78" s="314"/>
      <c r="J78" s="2"/>
      <c r="K78" s="2"/>
      <c r="L78" s="2"/>
      <c r="M78" s="2"/>
      <c r="N78" s="2"/>
      <c r="O78" s="2"/>
      <c r="P78" s="2"/>
      <c r="Q78" s="55"/>
      <c r="R78" s="2"/>
      <c r="S78" s="2"/>
      <c r="T78" s="2"/>
      <c r="U78" s="2"/>
      <c r="V78" s="2"/>
      <c r="W78" s="2"/>
      <c r="X78" s="55"/>
      <c r="Y78" s="2"/>
      <c r="Z78" s="2"/>
      <c r="AA78" s="2"/>
      <c r="AB78" s="2"/>
      <c r="AC78" s="2"/>
      <c r="AD78" s="2"/>
      <c r="AE78" s="55"/>
      <c r="AF78" s="2"/>
      <c r="AG78" s="2"/>
      <c r="AH78" s="2"/>
      <c r="AI78" s="2"/>
      <c r="AJ78" s="2"/>
      <c r="AK78" s="2"/>
      <c r="AL78" s="55"/>
      <c r="AM78" s="2"/>
      <c r="AN78" s="2"/>
      <c r="AO78" s="2"/>
      <c r="AP78" s="2"/>
      <c r="AQ78" s="2"/>
      <c r="AR78" s="2"/>
      <c r="AS78" s="55"/>
      <c r="AT78" s="2"/>
      <c r="AU78" s="2"/>
      <c r="AV78" s="2"/>
      <c r="AW78" s="2"/>
      <c r="AX78" s="2"/>
      <c r="AY78" s="2"/>
      <c r="AZ78" s="55"/>
      <c r="BA78" s="2"/>
      <c r="BB78" s="2"/>
      <c r="BC78" s="2"/>
      <c r="BD78" s="2"/>
      <c r="BE78" s="2"/>
      <c r="BF78" s="2"/>
      <c r="BG78" s="55"/>
      <c r="BH78" s="2"/>
      <c r="BI78" s="2"/>
      <c r="BJ78" s="2"/>
      <c r="BK78" s="2"/>
      <c r="BL78" s="2"/>
      <c r="BM78" s="2"/>
      <c r="BN78" s="55"/>
      <c r="BO78" s="2"/>
    </row>
    <row r="79" spans="2:67" hidden="1" x14ac:dyDescent="0.25">
      <c r="B79" s="2"/>
      <c r="C79" s="2"/>
      <c r="D79" s="2"/>
      <c r="E79" s="2"/>
      <c r="F79" s="2"/>
      <c r="G79" s="2"/>
      <c r="H79" s="2"/>
      <c r="I79" s="314"/>
      <c r="J79" s="2"/>
      <c r="K79" s="2"/>
      <c r="L79" s="2"/>
      <c r="M79" s="2"/>
      <c r="N79" s="2"/>
      <c r="O79" s="2"/>
      <c r="P79" s="2"/>
      <c r="Q79" s="55"/>
      <c r="R79" s="2"/>
      <c r="S79" s="2"/>
      <c r="T79" s="2"/>
      <c r="U79" s="2"/>
      <c r="V79" s="2"/>
      <c r="W79" s="2"/>
      <c r="X79" s="55"/>
      <c r="Y79" s="2"/>
      <c r="Z79" s="2"/>
      <c r="AA79" s="2"/>
      <c r="AB79" s="2"/>
      <c r="AC79" s="2"/>
      <c r="AD79" s="2"/>
      <c r="AE79" s="55"/>
      <c r="AF79" s="2"/>
      <c r="AG79" s="2"/>
      <c r="AH79" s="2"/>
      <c r="AI79" s="2"/>
      <c r="AJ79" s="2"/>
      <c r="AK79" s="2"/>
      <c r="AL79" s="55"/>
      <c r="AM79" s="2"/>
      <c r="AN79" s="2"/>
      <c r="AO79" s="2"/>
      <c r="AP79" s="2"/>
      <c r="AQ79" s="2"/>
      <c r="AR79" s="2"/>
      <c r="AS79" s="55"/>
      <c r="AT79" s="2"/>
      <c r="AU79" s="2"/>
      <c r="AV79" s="2"/>
      <c r="AW79" s="2"/>
      <c r="AX79" s="2"/>
      <c r="AY79" s="2"/>
      <c r="AZ79" s="55"/>
      <c r="BA79" s="2"/>
      <c r="BB79" s="2"/>
      <c r="BC79" s="2"/>
      <c r="BD79" s="2"/>
      <c r="BE79" s="2"/>
      <c r="BF79" s="2"/>
      <c r="BG79" s="55"/>
      <c r="BH79" s="2"/>
      <c r="BI79" s="2"/>
      <c r="BJ79" s="2"/>
      <c r="BK79" s="2"/>
      <c r="BL79" s="2"/>
      <c r="BM79" s="2"/>
      <c r="BN79" s="55"/>
      <c r="BO79" s="2"/>
    </row>
    <row r="80" spans="2:67" hidden="1" x14ac:dyDescent="0.25">
      <c r="B80" s="2"/>
      <c r="C80" s="2"/>
      <c r="D80" s="2"/>
      <c r="E80" s="2"/>
      <c r="F80" s="2"/>
      <c r="G80" s="2"/>
      <c r="H80" s="2"/>
      <c r="I80" s="314"/>
      <c r="J80" s="2"/>
      <c r="K80" s="2"/>
      <c r="L80" s="2"/>
      <c r="M80" s="2"/>
      <c r="N80" s="2"/>
      <c r="O80" s="2"/>
      <c r="P80" s="2"/>
      <c r="Q80" s="55"/>
      <c r="R80" s="2"/>
      <c r="S80" s="2"/>
      <c r="T80" s="2"/>
      <c r="U80" s="2"/>
      <c r="V80" s="2"/>
      <c r="W80" s="2"/>
      <c r="X80" s="55"/>
      <c r="Y80" s="2"/>
      <c r="Z80" s="2"/>
      <c r="AA80" s="2"/>
      <c r="AB80" s="2"/>
      <c r="AC80" s="2"/>
      <c r="AD80" s="2"/>
      <c r="AE80" s="55"/>
      <c r="AF80" s="2"/>
      <c r="AG80" s="2"/>
      <c r="AH80" s="2"/>
      <c r="AI80" s="2"/>
      <c r="AJ80" s="2"/>
      <c r="AK80" s="2"/>
      <c r="AL80" s="55"/>
      <c r="AM80" s="2"/>
      <c r="AN80" s="2"/>
      <c r="AO80" s="2"/>
      <c r="AP80" s="2"/>
      <c r="AQ80" s="2"/>
      <c r="AR80" s="2"/>
      <c r="AS80" s="55"/>
      <c r="AT80" s="2"/>
      <c r="AU80" s="2"/>
      <c r="AV80" s="2"/>
      <c r="AW80" s="2"/>
      <c r="AX80" s="2"/>
      <c r="AY80" s="2"/>
      <c r="AZ80" s="55"/>
      <c r="BA80" s="2"/>
      <c r="BB80" s="2"/>
      <c r="BC80" s="2"/>
      <c r="BD80" s="2"/>
      <c r="BE80" s="2"/>
      <c r="BF80" s="2"/>
      <c r="BG80" s="55"/>
      <c r="BH80" s="2"/>
      <c r="BI80" s="2"/>
      <c r="BJ80" s="2"/>
      <c r="BK80" s="2"/>
      <c r="BL80" s="2"/>
      <c r="BM80" s="2"/>
      <c r="BN80" s="55"/>
      <c r="BO80" s="2"/>
    </row>
    <row r="81" spans="2:67" hidden="1" x14ac:dyDescent="0.25">
      <c r="B81" s="2"/>
      <c r="C81" s="2"/>
      <c r="D81" s="2"/>
      <c r="E81" s="2"/>
      <c r="F81" s="2"/>
      <c r="G81" s="2"/>
      <c r="H81" s="2"/>
      <c r="I81" s="314"/>
      <c r="J81" s="2"/>
      <c r="K81" s="2"/>
      <c r="L81" s="2"/>
      <c r="M81" s="2"/>
      <c r="N81" s="2"/>
      <c r="O81" s="2"/>
      <c r="P81" s="2"/>
      <c r="Q81" s="55"/>
      <c r="R81" s="2"/>
      <c r="S81" s="2"/>
      <c r="T81" s="2"/>
      <c r="U81" s="2"/>
      <c r="V81" s="2"/>
      <c r="W81" s="2"/>
      <c r="X81" s="55"/>
      <c r="Y81" s="2"/>
      <c r="Z81" s="2"/>
      <c r="AA81" s="2"/>
      <c r="AB81" s="2"/>
      <c r="AC81" s="2"/>
      <c r="AD81" s="2"/>
      <c r="AE81" s="55"/>
      <c r="AF81" s="2"/>
      <c r="AG81" s="2"/>
      <c r="AH81" s="2"/>
      <c r="AI81" s="2"/>
      <c r="AJ81" s="2"/>
      <c r="AK81" s="2"/>
      <c r="AL81" s="55"/>
      <c r="AM81" s="2"/>
      <c r="AN81" s="2"/>
      <c r="AO81" s="2"/>
      <c r="AP81" s="2"/>
      <c r="AQ81" s="2"/>
      <c r="AR81" s="2"/>
      <c r="AS81" s="55"/>
      <c r="AT81" s="2"/>
      <c r="AU81" s="2"/>
      <c r="AV81" s="2"/>
      <c r="AW81" s="2"/>
      <c r="AX81" s="2"/>
      <c r="AY81" s="2"/>
      <c r="AZ81" s="55"/>
      <c r="BA81" s="2"/>
      <c r="BB81" s="2"/>
      <c r="BC81" s="2"/>
      <c r="BD81" s="2"/>
      <c r="BE81" s="2"/>
      <c r="BF81" s="2"/>
      <c r="BG81" s="55"/>
      <c r="BH81" s="2"/>
      <c r="BI81" s="2"/>
      <c r="BJ81" s="2"/>
      <c r="BK81" s="2"/>
      <c r="BL81" s="2"/>
      <c r="BM81" s="2"/>
      <c r="BN81" s="55"/>
      <c r="BO81" s="2"/>
    </row>
    <row r="82" spans="2:67" hidden="1" x14ac:dyDescent="0.25">
      <c r="B82" s="2"/>
      <c r="C82" s="2"/>
      <c r="D82" s="2"/>
      <c r="E82" s="2"/>
      <c r="F82" s="2"/>
      <c r="G82" s="2"/>
      <c r="H82" s="2"/>
      <c r="I82" s="314"/>
      <c r="J82" s="2"/>
      <c r="K82" s="2"/>
      <c r="L82" s="2"/>
      <c r="M82" s="2"/>
      <c r="N82" s="2"/>
      <c r="O82" s="2"/>
      <c r="P82" s="2"/>
      <c r="Q82" s="55"/>
      <c r="R82" s="2"/>
      <c r="S82" s="2"/>
      <c r="T82" s="2"/>
      <c r="U82" s="2"/>
      <c r="V82" s="2"/>
      <c r="W82" s="2"/>
      <c r="X82" s="55"/>
      <c r="Y82" s="2"/>
      <c r="Z82" s="2"/>
      <c r="AA82" s="2"/>
      <c r="AB82" s="2"/>
      <c r="AC82" s="2"/>
      <c r="AD82" s="2"/>
      <c r="AE82" s="55"/>
      <c r="AF82" s="2"/>
      <c r="AG82" s="2"/>
      <c r="AH82" s="2"/>
      <c r="AI82" s="2"/>
      <c r="AJ82" s="2"/>
      <c r="AK82" s="2"/>
      <c r="AL82" s="55"/>
      <c r="AM82" s="2"/>
      <c r="AN82" s="2"/>
      <c r="AO82" s="2"/>
      <c r="AP82" s="2"/>
      <c r="AQ82" s="2"/>
      <c r="AR82" s="2"/>
      <c r="AS82" s="55"/>
      <c r="AT82" s="2"/>
      <c r="AU82" s="2"/>
      <c r="AV82" s="2"/>
      <c r="AW82" s="2"/>
      <c r="AX82" s="2"/>
      <c r="AY82" s="2"/>
      <c r="AZ82" s="55"/>
      <c r="BA82" s="2"/>
      <c r="BB82" s="2"/>
      <c r="BC82" s="2"/>
      <c r="BD82" s="2"/>
      <c r="BE82" s="2"/>
      <c r="BF82" s="2"/>
      <c r="BG82" s="55"/>
      <c r="BH82" s="2"/>
      <c r="BI82" s="2"/>
      <c r="BJ82" s="2"/>
      <c r="BK82" s="2"/>
      <c r="BL82" s="2"/>
      <c r="BM82" s="2"/>
      <c r="BN82" s="55"/>
      <c r="BO82" s="2"/>
    </row>
    <row r="83" spans="2:67" hidden="1" x14ac:dyDescent="0.25">
      <c r="B83" s="2"/>
      <c r="C83" s="2"/>
      <c r="D83" s="2"/>
      <c r="E83" s="2"/>
      <c r="F83" s="2"/>
      <c r="G83" s="2"/>
      <c r="H83" s="2"/>
      <c r="I83" s="314"/>
      <c r="J83" s="2"/>
      <c r="K83" s="2"/>
      <c r="L83" s="2"/>
      <c r="M83" s="2"/>
      <c r="N83" s="2"/>
      <c r="O83" s="2"/>
      <c r="P83" s="2"/>
      <c r="Q83" s="55"/>
      <c r="R83" s="2"/>
      <c r="S83" s="2"/>
      <c r="T83" s="2"/>
      <c r="U83" s="2"/>
      <c r="V83" s="2"/>
      <c r="W83" s="2"/>
      <c r="X83" s="55"/>
      <c r="Y83" s="2"/>
      <c r="Z83" s="2"/>
      <c r="AA83" s="2"/>
      <c r="AB83" s="2"/>
      <c r="AC83" s="2"/>
      <c r="AD83" s="2"/>
      <c r="AE83" s="55"/>
      <c r="AF83" s="2"/>
      <c r="AG83" s="2"/>
      <c r="AH83" s="2"/>
      <c r="AI83" s="2"/>
      <c r="AJ83" s="2"/>
      <c r="AK83" s="2"/>
      <c r="AL83" s="55"/>
      <c r="AM83" s="2"/>
      <c r="AN83" s="2"/>
      <c r="AO83" s="2"/>
      <c r="AP83" s="2"/>
      <c r="AQ83" s="2"/>
      <c r="AR83" s="2"/>
      <c r="AS83" s="55"/>
      <c r="AT83" s="2"/>
      <c r="AU83" s="2"/>
      <c r="AV83" s="2"/>
      <c r="AW83" s="2"/>
      <c r="AX83" s="2"/>
      <c r="AY83" s="2"/>
      <c r="AZ83" s="55"/>
      <c r="BA83" s="2"/>
      <c r="BB83" s="2"/>
      <c r="BC83" s="2"/>
      <c r="BD83" s="2"/>
      <c r="BE83" s="2"/>
      <c r="BF83" s="2"/>
      <c r="BG83" s="55"/>
      <c r="BH83" s="2"/>
      <c r="BI83" s="2"/>
      <c r="BJ83" s="2"/>
      <c r="BK83" s="2"/>
      <c r="BL83" s="2"/>
      <c r="BM83" s="2"/>
      <c r="BN83" s="55"/>
      <c r="BO83" s="2"/>
    </row>
    <row r="84" spans="2:67" hidden="1" x14ac:dyDescent="0.25">
      <c r="B84" s="2"/>
      <c r="C84" s="2"/>
      <c r="D84" s="2"/>
      <c r="E84" s="2"/>
      <c r="F84" s="2"/>
      <c r="G84" s="2"/>
      <c r="H84" s="2"/>
      <c r="I84" s="314"/>
      <c r="J84" s="2"/>
      <c r="K84" s="2"/>
      <c r="L84" s="2"/>
      <c r="M84" s="2"/>
      <c r="N84" s="2"/>
      <c r="O84" s="2"/>
      <c r="P84" s="2"/>
      <c r="Q84" s="55"/>
      <c r="R84" s="2"/>
      <c r="S84" s="2"/>
      <c r="T84" s="2"/>
      <c r="U84" s="2"/>
      <c r="V84" s="2"/>
      <c r="W84" s="2"/>
      <c r="X84" s="55"/>
      <c r="Y84" s="2"/>
      <c r="Z84" s="2"/>
      <c r="AA84" s="2"/>
      <c r="AB84" s="2"/>
      <c r="AC84" s="2"/>
      <c r="AD84" s="2"/>
      <c r="AE84" s="55"/>
      <c r="AF84" s="2"/>
      <c r="AG84" s="2"/>
      <c r="AH84" s="2"/>
      <c r="AI84" s="2"/>
      <c r="AJ84" s="2"/>
      <c r="AK84" s="2"/>
      <c r="AL84" s="55"/>
      <c r="AM84" s="2"/>
      <c r="AN84" s="2"/>
      <c r="AO84" s="2"/>
      <c r="AP84" s="2"/>
      <c r="AQ84" s="2"/>
      <c r="AR84" s="2"/>
      <c r="AS84" s="55"/>
      <c r="AT84" s="2"/>
      <c r="AU84" s="2"/>
      <c r="AV84" s="2"/>
      <c r="AW84" s="2"/>
      <c r="AX84" s="2"/>
      <c r="AY84" s="2"/>
      <c r="AZ84" s="55"/>
      <c r="BA84" s="2"/>
      <c r="BB84" s="2"/>
      <c r="BC84" s="2"/>
      <c r="BD84" s="2"/>
      <c r="BE84" s="2"/>
      <c r="BF84" s="2"/>
      <c r="BG84" s="55"/>
      <c r="BH84" s="2"/>
      <c r="BI84" s="2"/>
      <c r="BJ84" s="2"/>
      <c r="BK84" s="2"/>
      <c r="BL84" s="2"/>
      <c r="BM84" s="2"/>
      <c r="BN84" s="55"/>
      <c r="BO84" s="2"/>
    </row>
    <row r="85" spans="2:67" hidden="1" x14ac:dyDescent="0.25"/>
    <row r="86" spans="2:67" hidden="1" x14ac:dyDescent="0.25"/>
    <row r="87" spans="2:67" hidden="1" x14ac:dyDescent="0.25"/>
    <row r="88" spans="2:67" hidden="1" x14ac:dyDescent="0.25"/>
    <row r="89" spans="2:67" hidden="1" x14ac:dyDescent="0.25"/>
    <row r="90" spans="2:67" hidden="1" x14ac:dyDescent="0.25"/>
    <row r="91" spans="2:67" hidden="1" x14ac:dyDescent="0.25"/>
    <row r="92" spans="2:67" hidden="1" x14ac:dyDescent="0.25"/>
    <row r="93" spans="2:67" hidden="1" x14ac:dyDescent="0.25"/>
    <row r="94" spans="2:67" hidden="1" x14ac:dyDescent="0.25"/>
    <row r="95" spans="2:67" hidden="1" x14ac:dyDescent="0.25"/>
    <row r="96" spans="2:67"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sheetData>
  <sheetProtection algorithmName="SHA-512" hashValue="foWdkeNkIEorhfqia52ZjruQXayWkKXIu9UYEgfmyR2y02fTFhT7awPVnMd2ME/hrOPtdUJrM7sJzCDMZ/HsOw==" saltValue="WmK/e5A2pi0535T8b9Q2Zw==" spinCount="100000" sheet="1" objects="1" scenarios="1" formatCells="0" formatRows="0" insertRows="0" selectLockedCells="1"/>
  <mergeCells count="21">
    <mergeCell ref="I3:I4"/>
    <mergeCell ref="A1:B1"/>
    <mergeCell ref="A2:B2"/>
    <mergeCell ref="A45:B45"/>
    <mergeCell ref="C1:C2"/>
    <mergeCell ref="A3:B3"/>
    <mergeCell ref="BO1:BO2"/>
    <mergeCell ref="AM1:AR1"/>
    <mergeCell ref="D1:D2"/>
    <mergeCell ref="E1:E2"/>
    <mergeCell ref="AT1:AY1"/>
    <mergeCell ref="BA1:BF1"/>
    <mergeCell ref="BH1:BM1"/>
    <mergeCell ref="K1:P1"/>
    <mergeCell ref="R1:W1"/>
    <mergeCell ref="Y1:AD1"/>
    <mergeCell ref="AF1:AK1"/>
    <mergeCell ref="F1:F2"/>
    <mergeCell ref="G1:G2"/>
    <mergeCell ref="H1:H2"/>
    <mergeCell ref="I1:I2"/>
  </mergeCells>
  <conditionalFormatting sqref="L3 L7:L13 D7:D13 S7:S13 Z7:Z13 AG7:AG13 AN7:AN13 AU7:AU13 BB7:BB13 BI7:BI13 L20:L23 D20:D23 S20:S23 Z20:Z23 AG20:AG23 AN20:AN23 AU20:AU23 BB20:BB23 BI20:BI23 L27:L35 D27:D35 S27:S35 Z27:Z35 AG27:AG35 AN27:AN35 AU27:AU35 BB27:BB35 BI27:BI35 L38:L41 D38:D41 S38:S41 Z38:Z41 AG38:AG41 AN38:AN41 AU38:AU41 BB38:BB41 BI38:BI41">
    <cfRule type="cellIs" dxfId="111" priority="135" operator="greaterThan">
      <formula>C3</formula>
    </cfRule>
  </conditionalFormatting>
  <conditionalFormatting sqref="L4">
    <cfRule type="cellIs" dxfId="110" priority="134" operator="greaterThan">
      <formula>K4</formula>
    </cfRule>
  </conditionalFormatting>
  <conditionalFormatting sqref="L6">
    <cfRule type="cellIs" dxfId="109" priority="133" operator="greaterThan">
      <formula>K6</formula>
    </cfRule>
  </conditionalFormatting>
  <conditionalFormatting sqref="L15">
    <cfRule type="cellIs" dxfId="108" priority="131" operator="greaterThan">
      <formula>K15</formula>
    </cfRule>
  </conditionalFormatting>
  <conditionalFormatting sqref="L18">
    <cfRule type="cellIs" dxfId="107" priority="129" operator="greaterThan">
      <formula>K18</formula>
    </cfRule>
  </conditionalFormatting>
  <conditionalFormatting sqref="L25">
    <cfRule type="cellIs" dxfId="106" priority="127" operator="greaterThan">
      <formula>K25</formula>
    </cfRule>
  </conditionalFormatting>
  <conditionalFormatting sqref="L36">
    <cfRule type="cellIs" dxfId="105" priority="126" operator="greaterThan">
      <formula>K36</formula>
    </cfRule>
  </conditionalFormatting>
  <conditionalFormatting sqref="L42">
    <cfRule type="cellIs" dxfId="104" priority="125" operator="greaterThan">
      <formula>K42</formula>
    </cfRule>
  </conditionalFormatting>
  <conditionalFormatting sqref="L45">
    <cfRule type="cellIs" dxfId="103" priority="124" operator="greaterThan">
      <formula>K45</formula>
    </cfRule>
  </conditionalFormatting>
  <conditionalFormatting sqref="D3">
    <cfRule type="cellIs" dxfId="102" priority="120" operator="greaterThan">
      <formula>C3</formula>
    </cfRule>
  </conditionalFormatting>
  <conditionalFormatting sqref="D4">
    <cfRule type="cellIs" dxfId="101" priority="119" operator="greaterThan">
      <formula>C4</formula>
    </cfRule>
  </conditionalFormatting>
  <conditionalFormatting sqref="D6">
    <cfRule type="cellIs" dxfId="100" priority="118" operator="greaterThan">
      <formula>C6</formula>
    </cfRule>
  </conditionalFormatting>
  <conditionalFormatting sqref="D15">
    <cfRule type="cellIs" dxfId="99" priority="116" operator="greaterThan">
      <formula>C15</formula>
    </cfRule>
  </conditionalFormatting>
  <conditionalFormatting sqref="D18">
    <cfRule type="cellIs" dxfId="98" priority="114" operator="greaterThan">
      <formula>C18</formula>
    </cfRule>
  </conditionalFormatting>
  <conditionalFormatting sqref="D25">
    <cfRule type="cellIs" dxfId="97" priority="112" operator="greaterThan">
      <formula>C25</formula>
    </cfRule>
  </conditionalFormatting>
  <conditionalFormatting sqref="D36">
    <cfRule type="cellIs" dxfId="96" priority="111" operator="greaterThan">
      <formula>C36</formula>
    </cfRule>
  </conditionalFormatting>
  <conditionalFormatting sqref="D42">
    <cfRule type="cellIs" dxfId="95" priority="110" operator="greaterThan">
      <formula>C42</formula>
    </cfRule>
  </conditionalFormatting>
  <conditionalFormatting sqref="D45">
    <cfRule type="cellIs" dxfId="94" priority="109" operator="greaterThan">
      <formula>C45</formula>
    </cfRule>
  </conditionalFormatting>
  <conditionalFormatting sqref="S3">
    <cfRule type="cellIs" dxfId="93" priority="105" operator="greaterThan">
      <formula>R3</formula>
    </cfRule>
  </conditionalFormatting>
  <conditionalFormatting sqref="S4">
    <cfRule type="cellIs" dxfId="92" priority="104" operator="greaterThan">
      <formula>R4</formula>
    </cfRule>
  </conditionalFormatting>
  <conditionalFormatting sqref="S6">
    <cfRule type="cellIs" dxfId="91" priority="103" operator="greaterThan">
      <formula>R6</formula>
    </cfRule>
  </conditionalFormatting>
  <conditionalFormatting sqref="S15">
    <cfRule type="cellIs" dxfId="90" priority="101" operator="greaterThan">
      <formula>R15</formula>
    </cfRule>
  </conditionalFormatting>
  <conditionalFormatting sqref="S18">
    <cfRule type="cellIs" dxfId="89" priority="99" operator="greaterThan">
      <formula>R18</formula>
    </cfRule>
  </conditionalFormatting>
  <conditionalFormatting sqref="S25">
    <cfRule type="cellIs" dxfId="88" priority="97" operator="greaterThan">
      <formula>R25</formula>
    </cfRule>
  </conditionalFormatting>
  <conditionalFormatting sqref="S36">
    <cfRule type="cellIs" dxfId="87" priority="96" operator="greaterThan">
      <formula>R36</formula>
    </cfRule>
  </conditionalFormatting>
  <conditionalFormatting sqref="S42">
    <cfRule type="cellIs" dxfId="86" priority="95" operator="greaterThan">
      <formula>R42</formula>
    </cfRule>
  </conditionalFormatting>
  <conditionalFormatting sqref="S45">
    <cfRule type="cellIs" dxfId="85" priority="94" operator="greaterThan">
      <formula>R45</formula>
    </cfRule>
  </conditionalFormatting>
  <conditionalFormatting sqref="Z3">
    <cfRule type="cellIs" dxfId="84" priority="90" operator="greaterThan">
      <formula>Y3</formula>
    </cfRule>
  </conditionalFormatting>
  <conditionalFormatting sqref="Z4">
    <cfRule type="cellIs" dxfId="83" priority="89" operator="greaterThan">
      <formula>Y4</formula>
    </cfRule>
  </conditionalFormatting>
  <conditionalFormatting sqref="Z6">
    <cfRule type="cellIs" dxfId="82" priority="88" operator="greaterThan">
      <formula>Y6</formula>
    </cfRule>
  </conditionalFormatting>
  <conditionalFormatting sqref="Z15">
    <cfRule type="cellIs" dxfId="81" priority="86" operator="greaterThan">
      <formula>Y15</formula>
    </cfRule>
  </conditionalFormatting>
  <conditionalFormatting sqref="Z18">
    <cfRule type="cellIs" dxfId="80" priority="84" operator="greaterThan">
      <formula>Y18</formula>
    </cfRule>
  </conditionalFormatting>
  <conditionalFormatting sqref="Z25">
    <cfRule type="cellIs" dxfId="79" priority="82" operator="greaterThan">
      <formula>Y25</formula>
    </cfRule>
  </conditionalFormatting>
  <conditionalFormatting sqref="Z36">
    <cfRule type="cellIs" dxfId="78" priority="81" operator="greaterThan">
      <formula>Y36</formula>
    </cfRule>
  </conditionalFormatting>
  <conditionalFormatting sqref="Z42">
    <cfRule type="cellIs" dxfId="77" priority="80" operator="greaterThan">
      <formula>Y42</formula>
    </cfRule>
  </conditionalFormatting>
  <conditionalFormatting sqref="Z45">
    <cfRule type="cellIs" dxfId="76" priority="79" operator="greaterThan">
      <formula>Y45</formula>
    </cfRule>
  </conditionalFormatting>
  <conditionalFormatting sqref="AG3">
    <cfRule type="cellIs" dxfId="75" priority="75" operator="greaterThan">
      <formula>AF3</formula>
    </cfRule>
  </conditionalFormatting>
  <conditionalFormatting sqref="AG4">
    <cfRule type="cellIs" dxfId="74" priority="74" operator="greaterThan">
      <formula>AF4</formula>
    </cfRule>
  </conditionalFormatting>
  <conditionalFormatting sqref="AG6">
    <cfRule type="cellIs" dxfId="73" priority="73" operator="greaterThan">
      <formula>AF6</formula>
    </cfRule>
  </conditionalFormatting>
  <conditionalFormatting sqref="AG15">
    <cfRule type="cellIs" dxfId="72" priority="71" operator="greaterThan">
      <formula>AF15</formula>
    </cfRule>
  </conditionalFormatting>
  <conditionalFormatting sqref="AG18">
    <cfRule type="cellIs" dxfId="71" priority="69" operator="greaterThan">
      <formula>AF18</formula>
    </cfRule>
  </conditionalFormatting>
  <conditionalFormatting sqref="AG25">
    <cfRule type="cellIs" dxfId="70" priority="67" operator="greaterThan">
      <formula>AF25</formula>
    </cfRule>
  </conditionalFormatting>
  <conditionalFormatting sqref="AG36">
    <cfRule type="cellIs" dxfId="69" priority="66" operator="greaterThan">
      <formula>AF36</formula>
    </cfRule>
  </conditionalFormatting>
  <conditionalFormatting sqref="AG42">
    <cfRule type="cellIs" dxfId="68" priority="65" operator="greaterThan">
      <formula>AF42</formula>
    </cfRule>
  </conditionalFormatting>
  <conditionalFormatting sqref="AG45">
    <cfRule type="cellIs" dxfId="67" priority="64" operator="greaterThan">
      <formula>AF45</formula>
    </cfRule>
  </conditionalFormatting>
  <conditionalFormatting sqref="AN3">
    <cfRule type="cellIs" dxfId="66" priority="60" operator="greaterThan">
      <formula>AM3</formula>
    </cfRule>
  </conditionalFormatting>
  <conditionalFormatting sqref="AN4">
    <cfRule type="cellIs" dxfId="65" priority="59" operator="greaterThan">
      <formula>AM4</formula>
    </cfRule>
  </conditionalFormatting>
  <conditionalFormatting sqref="AN6">
    <cfRule type="cellIs" dxfId="64" priority="58" operator="greaterThan">
      <formula>AM6</formula>
    </cfRule>
  </conditionalFormatting>
  <conditionalFormatting sqref="AN15">
    <cfRule type="cellIs" dxfId="63" priority="56" operator="greaterThan">
      <formula>AM15</formula>
    </cfRule>
  </conditionalFormatting>
  <conditionalFormatting sqref="AN18">
    <cfRule type="cellIs" dxfId="62" priority="54" operator="greaterThan">
      <formula>AM18</formula>
    </cfRule>
  </conditionalFormatting>
  <conditionalFormatting sqref="AN25">
    <cfRule type="cellIs" dxfId="61" priority="52" operator="greaterThan">
      <formula>AM25</formula>
    </cfRule>
  </conditionalFormatting>
  <conditionalFormatting sqref="AN36">
    <cfRule type="cellIs" dxfId="60" priority="51" operator="greaterThan">
      <formula>AM36</formula>
    </cfRule>
  </conditionalFormatting>
  <conditionalFormatting sqref="AN42">
    <cfRule type="cellIs" dxfId="59" priority="50" operator="greaterThan">
      <formula>AM42</formula>
    </cfRule>
  </conditionalFormatting>
  <conditionalFormatting sqref="AN45">
    <cfRule type="cellIs" dxfId="58" priority="49" operator="greaterThan">
      <formula>AM45</formula>
    </cfRule>
  </conditionalFormatting>
  <conditionalFormatting sqref="AU3">
    <cfRule type="cellIs" dxfId="57" priority="45" operator="greaterThan">
      <formula>AT3</formula>
    </cfRule>
  </conditionalFormatting>
  <conditionalFormatting sqref="AU4">
    <cfRule type="cellIs" dxfId="56" priority="44" operator="greaterThan">
      <formula>AT4</formula>
    </cfRule>
  </conditionalFormatting>
  <conditionalFormatting sqref="AU6">
    <cfRule type="cellIs" dxfId="55" priority="43" operator="greaterThan">
      <formula>AT6</formula>
    </cfRule>
  </conditionalFormatting>
  <conditionalFormatting sqref="AU15">
    <cfRule type="cellIs" dxfId="54" priority="41" operator="greaterThan">
      <formula>AT15</formula>
    </cfRule>
  </conditionalFormatting>
  <conditionalFormatting sqref="AU18">
    <cfRule type="cellIs" dxfId="53" priority="39" operator="greaterThan">
      <formula>AT18</formula>
    </cfRule>
  </conditionalFormatting>
  <conditionalFormatting sqref="AU25">
    <cfRule type="cellIs" dxfId="52" priority="37" operator="greaterThan">
      <formula>AT25</formula>
    </cfRule>
  </conditionalFormatting>
  <conditionalFormatting sqref="AU36">
    <cfRule type="cellIs" dxfId="51" priority="36" operator="greaterThan">
      <formula>AT36</formula>
    </cfRule>
  </conditionalFormatting>
  <conditionalFormatting sqref="AU42">
    <cfRule type="cellIs" dxfId="50" priority="35" operator="greaterThan">
      <formula>AT42</formula>
    </cfRule>
  </conditionalFormatting>
  <conditionalFormatting sqref="AU45">
    <cfRule type="cellIs" dxfId="49" priority="34" operator="greaterThan">
      <formula>AT45</formula>
    </cfRule>
  </conditionalFormatting>
  <conditionalFormatting sqref="BB3">
    <cfRule type="cellIs" dxfId="48" priority="30" operator="greaterThan">
      <formula>BA3</formula>
    </cfRule>
  </conditionalFormatting>
  <conditionalFormatting sqref="BB4">
    <cfRule type="cellIs" dxfId="47" priority="29" operator="greaterThan">
      <formula>BA4</formula>
    </cfRule>
  </conditionalFormatting>
  <conditionalFormatting sqref="BB6">
    <cfRule type="cellIs" dxfId="46" priority="28" operator="greaterThan">
      <formula>BA6</formula>
    </cfRule>
  </conditionalFormatting>
  <conditionalFormatting sqref="BB15">
    <cfRule type="cellIs" dxfId="45" priority="26" operator="greaterThan">
      <formula>BA15</formula>
    </cfRule>
  </conditionalFormatting>
  <conditionalFormatting sqref="BB18">
    <cfRule type="cellIs" dxfId="44" priority="24" operator="greaterThan">
      <formula>BA18</formula>
    </cfRule>
  </conditionalFormatting>
  <conditionalFormatting sqref="BB25">
    <cfRule type="cellIs" dxfId="43" priority="22" operator="greaterThan">
      <formula>BA25</formula>
    </cfRule>
  </conditionalFormatting>
  <conditionalFormatting sqref="BB36">
    <cfRule type="cellIs" dxfId="42" priority="21" operator="greaterThan">
      <formula>BA36</formula>
    </cfRule>
  </conditionalFormatting>
  <conditionalFormatting sqref="BB42">
    <cfRule type="cellIs" dxfId="41" priority="20" operator="greaterThan">
      <formula>BA42</formula>
    </cfRule>
  </conditionalFormatting>
  <conditionalFormatting sqref="BB45">
    <cfRule type="cellIs" dxfId="40" priority="19" operator="greaterThan">
      <formula>BA45</formula>
    </cfRule>
  </conditionalFormatting>
  <conditionalFormatting sqref="BI3">
    <cfRule type="cellIs" dxfId="39" priority="15" operator="greaterThan">
      <formula>BH3</formula>
    </cfRule>
  </conditionalFormatting>
  <conditionalFormatting sqref="BI4">
    <cfRule type="cellIs" dxfId="38" priority="14" operator="greaterThan">
      <formula>BH4</formula>
    </cfRule>
  </conditionalFormatting>
  <conditionalFormatting sqref="BI6">
    <cfRule type="cellIs" dxfId="37" priority="13" operator="greaterThan">
      <formula>BH6</formula>
    </cfRule>
  </conditionalFormatting>
  <conditionalFormatting sqref="BI15">
    <cfRule type="cellIs" dxfId="36" priority="11" operator="greaterThan">
      <formula>BH15</formula>
    </cfRule>
  </conditionalFormatting>
  <conditionalFormatting sqref="BI18">
    <cfRule type="cellIs" dxfId="35" priority="9" operator="greaterThan">
      <formula>BH18</formula>
    </cfRule>
  </conditionalFormatting>
  <conditionalFormatting sqref="BI25">
    <cfRule type="cellIs" dxfId="34" priority="7" operator="greaterThan">
      <formula>BH25</formula>
    </cfRule>
  </conditionalFormatting>
  <conditionalFormatting sqref="BI36">
    <cfRule type="cellIs" dxfId="33" priority="6" operator="greaterThan">
      <formula>BH36</formula>
    </cfRule>
  </conditionalFormatting>
  <conditionalFormatting sqref="BI42">
    <cfRule type="cellIs" dxfId="32" priority="5" operator="greaterThan">
      <formula>BH42</formula>
    </cfRule>
  </conditionalFormatting>
  <conditionalFormatting sqref="BI45">
    <cfRule type="cellIs" dxfId="31" priority="4" operator="greaterThan">
      <formula>BH45</formula>
    </cfRule>
  </conditionalFormatting>
  <pageMargins left="0.25" right="0.25" top="0.75" bottom="0.75" header="0.3" footer="0.3"/>
  <pageSetup paperSize="9" scale="2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'P4F Summary'!$B$20:$B$24</xm:f>
          </x14:formula1>
          <xm:sqref>I6:I41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Z225"/>
  <sheetViews>
    <sheetView tabSelected="1" zoomScale="70" zoomScaleNormal="70" zoomScaleSheetLayoutView="30" workbookViewId="0">
      <pane xSplit="8" ySplit="37" topLeftCell="I38" activePane="bottomRight" state="frozen"/>
      <selection pane="topRight" activeCell="J1" sqref="J1"/>
      <selection pane="bottomLeft" activeCell="A170" sqref="A170"/>
      <selection pane="bottomRight" activeCell="J40" sqref="J40"/>
    </sheetView>
  </sheetViews>
  <sheetFormatPr defaultColWidth="0" defaultRowHeight="13.2" zeroHeight="1" outlineLevelRow="1" x14ac:dyDescent="0.25"/>
  <cols>
    <col min="1" max="1" width="5.109375" style="3" customWidth="1"/>
    <col min="2" max="2" width="44.44140625" style="3" customWidth="1"/>
    <col min="3" max="3" width="20.5546875" style="3" customWidth="1"/>
    <col min="4" max="4" width="21.109375" style="3" customWidth="1"/>
    <col min="5" max="5" width="18.44140625" style="3" customWidth="1"/>
    <col min="6" max="6" width="16.6640625" style="3" customWidth="1"/>
    <col min="7" max="7" width="32.21875" style="3" customWidth="1"/>
    <col min="8" max="8" width="10.21875" style="3" customWidth="1"/>
    <col min="9" max="20" width="10.77734375" style="3" customWidth="1"/>
    <col min="21" max="21" width="4.44140625" style="3" hidden="1" customWidth="1"/>
    <col min="22" max="22" width="7.44140625" style="3" hidden="1" customWidth="1"/>
    <col min="23" max="23" width="10.21875" style="3" customWidth="1"/>
    <col min="24" max="24" width="1.44140625" style="3" customWidth="1"/>
    <col min="25" max="25" width="0" style="3" hidden="1" customWidth="1"/>
    <col min="26" max="16384" width="8.88671875" style="3" hidden="1"/>
  </cols>
  <sheetData>
    <row r="1" spans="1:24" ht="18" thickBot="1" x14ac:dyDescent="0.3">
      <c r="A1" s="2"/>
      <c r="B1" s="139" t="str">
        <f>'Front Sheet'!B3</f>
        <v>Example Project</v>
      </c>
      <c r="C1" s="399" t="s">
        <v>24</v>
      </c>
      <c r="D1" s="399" t="s">
        <v>31</v>
      </c>
      <c r="E1" s="399" t="s">
        <v>30</v>
      </c>
      <c r="F1" s="2"/>
      <c r="G1" s="2"/>
      <c r="H1" s="2"/>
      <c r="I1" s="2"/>
      <c r="J1" s="2"/>
      <c r="K1" s="2"/>
      <c r="L1" s="2"/>
      <c r="M1" s="2"/>
      <c r="N1" s="2"/>
      <c r="O1" s="2"/>
      <c r="P1" s="2"/>
      <c r="Q1" s="2"/>
      <c r="R1" s="2"/>
      <c r="S1" s="2"/>
      <c r="T1" s="2"/>
      <c r="U1" s="2"/>
      <c r="V1" s="2"/>
      <c r="W1" s="2"/>
      <c r="X1" s="2"/>
    </row>
    <row r="2" spans="1:24" ht="18" thickBot="1" x14ac:dyDescent="0.3">
      <c r="A2" s="2"/>
      <c r="B2" s="140">
        <f>'Front Sheet'!B8</f>
        <v>42855</v>
      </c>
      <c r="C2" s="400"/>
      <c r="D2" s="400"/>
      <c r="E2" s="400"/>
      <c r="F2" s="2"/>
      <c r="G2" s="2"/>
      <c r="H2" s="2"/>
      <c r="I2" s="408" t="s">
        <v>57</v>
      </c>
      <c r="J2" s="409"/>
      <c r="K2" s="409"/>
      <c r="L2" s="410"/>
      <c r="M2" s="2"/>
      <c r="N2" s="2"/>
      <c r="O2" s="2"/>
      <c r="P2" s="2"/>
      <c r="Q2" s="2"/>
      <c r="R2" s="2"/>
      <c r="S2" s="2"/>
      <c r="T2" s="2"/>
      <c r="U2" s="2"/>
      <c r="V2" s="2"/>
      <c r="W2" s="2"/>
      <c r="X2" s="2"/>
    </row>
    <row r="3" spans="1:24" ht="24.6" customHeight="1" thickBot="1" x14ac:dyDescent="0.3">
      <c r="A3" s="2"/>
      <c r="B3" s="96" t="s">
        <v>43</v>
      </c>
      <c r="C3" s="401"/>
      <c r="D3" s="401"/>
      <c r="E3" s="401"/>
      <c r="F3" s="2"/>
      <c r="G3" s="2"/>
      <c r="H3" s="2"/>
      <c r="I3" s="402" t="s">
        <v>58</v>
      </c>
      <c r="J3" s="403"/>
      <c r="K3" s="403"/>
      <c r="L3" s="404"/>
      <c r="M3" s="2"/>
      <c r="N3" s="2"/>
      <c r="O3" s="2"/>
      <c r="P3" s="2"/>
      <c r="Q3" s="2"/>
      <c r="R3" s="2"/>
      <c r="S3" s="2"/>
      <c r="T3" s="2"/>
      <c r="U3" s="2"/>
      <c r="V3" s="2"/>
      <c r="W3" s="2"/>
      <c r="X3" s="2"/>
    </row>
    <row r="4" spans="1:24" ht="13.8" thickBot="1" x14ac:dyDescent="0.3">
      <c r="A4" s="115">
        <f>SUMPRODUCT(('P4F Budget Recon'!$B$4:$B$42='P4F Invoice Recon'!$B4)*'P4F Budget Recon'!$A$4:$A$42)</f>
        <v>1</v>
      </c>
      <c r="B4" s="93" t="s">
        <v>1</v>
      </c>
      <c r="C4" s="77">
        <f>'P4F Budget Recon'!C4</f>
        <v>64290.400000000001</v>
      </c>
      <c r="D4" s="77">
        <f>SUM(D5:D12)</f>
        <v>7232</v>
      </c>
      <c r="E4" s="94">
        <f>SUM(IFERROR((C4-D4)/C4,))</f>
        <v>0.88751042146261339</v>
      </c>
      <c r="F4" s="2"/>
      <c r="G4" s="2"/>
      <c r="H4" s="2"/>
      <c r="I4" s="402"/>
      <c r="J4" s="403"/>
      <c r="K4" s="403"/>
      <c r="L4" s="404"/>
      <c r="M4" s="2"/>
      <c r="N4" s="2"/>
      <c r="O4" s="2"/>
      <c r="P4" s="2"/>
      <c r="Q4" s="2"/>
      <c r="R4" s="2"/>
      <c r="S4" s="2"/>
      <c r="T4" s="2"/>
      <c r="U4" s="2"/>
      <c r="V4" s="2"/>
      <c r="W4" s="2"/>
      <c r="X4" s="181" t="str">
        <f t="shared" ref="X4:X15" si="0">(A4&amp;"&gt;"&amp;B4)</f>
        <v>1&gt;HR</v>
      </c>
    </row>
    <row r="5" spans="1:24" ht="14.4" hidden="1" customHeight="1" outlineLevel="1" x14ac:dyDescent="0.25">
      <c r="A5" s="116">
        <f>SUMPRODUCT(('P4F Budget Recon'!$B$4:$B$42='P4F Invoice Recon'!$B5)*'P4F Budget Recon'!$A$4:$A$42)</f>
        <v>1.2</v>
      </c>
      <c r="B5" s="179" t="str">
        <f>'P4F Budget Recon'!B6</f>
        <v>Project Management Salary</v>
      </c>
      <c r="C5" s="80">
        <f>'P4F Budget Recon'!C6</f>
        <v>64290.400000000001</v>
      </c>
      <c r="D5" s="80">
        <f t="shared" ref="D5:D12" si="1">SUMPRODUCT(($V$38:$V$62=B5)*$U$38:$U$62)</f>
        <v>7232</v>
      </c>
      <c r="E5" s="103">
        <f>SUM(IFERROR((C5-D5)/C5,))</f>
        <v>0.88751042146261339</v>
      </c>
      <c r="F5" s="2"/>
      <c r="G5" s="2"/>
      <c r="H5" s="2"/>
      <c r="I5" s="402"/>
      <c r="J5" s="403"/>
      <c r="K5" s="403"/>
      <c r="L5" s="404"/>
      <c r="M5" s="2"/>
      <c r="N5" s="2"/>
      <c r="O5" s="2"/>
      <c r="P5" s="2"/>
      <c r="Q5" s="2"/>
      <c r="R5" s="2"/>
      <c r="S5" s="2"/>
      <c r="T5" s="2"/>
      <c r="U5" s="2"/>
      <c r="V5" s="2"/>
      <c r="W5" s="2"/>
      <c r="X5" s="181" t="str">
        <f t="shared" si="0"/>
        <v>1.2&gt;Project Management Salary</v>
      </c>
    </row>
    <row r="6" spans="1:24" ht="14.4" hidden="1" customHeight="1" outlineLevel="1" x14ac:dyDescent="0.25">
      <c r="A6" s="116">
        <f>SUMPRODUCT(('P4F Budget Recon'!$B$4:$B$42='P4F Invoice Recon'!$B6)*'P4F Budget Recon'!$A$4:$A$42)</f>
        <v>1.1000000000000001</v>
      </c>
      <c r="B6" s="179" t="str">
        <f>'P4F Budget Recon'!B7</f>
        <v>Human and Tech resources in field</v>
      </c>
      <c r="C6" s="80">
        <f>'P4F Budget Recon'!C7</f>
        <v>0</v>
      </c>
      <c r="D6" s="80">
        <f t="shared" si="1"/>
        <v>0</v>
      </c>
      <c r="E6" s="103">
        <f t="shared" ref="E6:E12" si="2">SUM(IFERROR((C6-D6)/C6,))</f>
        <v>0</v>
      </c>
      <c r="F6" s="2"/>
      <c r="G6" s="2"/>
      <c r="H6" s="2"/>
      <c r="I6" s="402"/>
      <c r="J6" s="403"/>
      <c r="K6" s="403"/>
      <c r="L6" s="404"/>
      <c r="M6" s="2"/>
      <c r="N6" s="2"/>
      <c r="O6" s="2"/>
      <c r="P6" s="2"/>
      <c r="Q6" s="2"/>
      <c r="R6" s="2"/>
      <c r="S6" s="2"/>
      <c r="T6" s="2"/>
      <c r="U6" s="2"/>
      <c r="V6" s="2"/>
      <c r="W6" s="2"/>
      <c r="X6" s="181" t="str">
        <f t="shared" si="0"/>
        <v>1.1&gt;Human and Tech resources in field</v>
      </c>
    </row>
    <row r="7" spans="1:24" ht="14.4" hidden="1" customHeight="1" outlineLevel="1" x14ac:dyDescent="0.25">
      <c r="A7" s="116">
        <f>SUMPRODUCT(('P4F Budget Recon'!$B$4:$B$42='P4F Invoice Recon'!$B7)*'P4F Budget Recon'!$A$4:$A$42)</f>
        <v>1.1000000000000001</v>
      </c>
      <c r="B7" s="179" t="str">
        <f>'P4F Budget Recon'!B8</f>
        <v>Partnership building and management (55 man days, over 13 month period)</v>
      </c>
      <c r="C7" s="80">
        <f>'P4F Budget Recon'!C8</f>
        <v>0</v>
      </c>
      <c r="D7" s="80">
        <f t="shared" si="1"/>
        <v>0</v>
      </c>
      <c r="E7" s="103">
        <f t="shared" si="2"/>
        <v>0</v>
      </c>
      <c r="F7" s="2"/>
      <c r="G7" s="2"/>
      <c r="H7" s="2"/>
      <c r="I7" s="402"/>
      <c r="J7" s="403"/>
      <c r="K7" s="403"/>
      <c r="L7" s="404"/>
      <c r="M7" s="2"/>
      <c r="N7" s="2"/>
      <c r="O7" s="2"/>
      <c r="P7" s="2"/>
      <c r="Q7" s="2"/>
      <c r="R7" s="2"/>
      <c r="S7" s="2"/>
      <c r="T7" s="2"/>
      <c r="U7" s="2"/>
      <c r="V7" s="2"/>
      <c r="W7" s="2"/>
      <c r="X7" s="181" t="str">
        <f t="shared" si="0"/>
        <v>1.1&gt;Partnership building and management (55 man days, over 13 month period)</v>
      </c>
    </row>
    <row r="8" spans="1:24" ht="14.4" hidden="1" customHeight="1" outlineLevel="1" x14ac:dyDescent="0.25">
      <c r="A8" s="116">
        <f>SUMPRODUCT(('P4F Budget Recon'!$B$4:$B$42='P4F Invoice Recon'!$B8)*'P4F Budget Recon'!$A$4:$A$42)</f>
        <v>1.1000000000000001</v>
      </c>
      <c r="B8" s="179" t="str">
        <f>'P4F Budget Recon'!B9</f>
        <v xml:space="preserve">Example Senior management </v>
      </c>
      <c r="C8" s="80">
        <f>'P4F Budget Recon'!C9</f>
        <v>0</v>
      </c>
      <c r="D8" s="80">
        <f t="shared" si="1"/>
        <v>0</v>
      </c>
      <c r="E8" s="103">
        <f t="shared" si="2"/>
        <v>0</v>
      </c>
      <c r="F8" s="2"/>
      <c r="G8" s="2"/>
      <c r="H8" s="2"/>
      <c r="I8" s="402"/>
      <c r="J8" s="403"/>
      <c r="K8" s="403"/>
      <c r="L8" s="404"/>
      <c r="M8" s="2"/>
      <c r="N8" s="2"/>
      <c r="O8" s="2"/>
      <c r="P8" s="2"/>
      <c r="Q8" s="2"/>
      <c r="R8" s="2"/>
      <c r="S8" s="2"/>
      <c r="T8" s="2"/>
      <c r="U8" s="2"/>
      <c r="V8" s="2"/>
      <c r="W8" s="2"/>
      <c r="X8" s="181" t="str">
        <f t="shared" si="0"/>
        <v xml:space="preserve">1.1&gt;Example Senior management </v>
      </c>
    </row>
    <row r="9" spans="1:24" ht="14.4" hidden="1" customHeight="1" outlineLevel="1" x14ac:dyDescent="0.25">
      <c r="A9" s="116">
        <f>SUMPRODUCT(('P4F Budget Recon'!$B$4:$B$42='P4F Invoice Recon'!$B9)*'P4F Budget Recon'!$A$4:$A$42)</f>
        <v>1.1000000000000001</v>
      </c>
      <c r="B9" s="179" t="str">
        <f>'P4F Budget Recon'!B10</f>
        <v>Example Community liaison</v>
      </c>
      <c r="C9" s="80">
        <f>'P4F Budget Recon'!C10</f>
        <v>0</v>
      </c>
      <c r="D9" s="80">
        <f t="shared" si="1"/>
        <v>0</v>
      </c>
      <c r="E9" s="103">
        <f t="shared" si="2"/>
        <v>0</v>
      </c>
      <c r="F9" s="2"/>
      <c r="G9" s="2"/>
      <c r="H9" s="2"/>
      <c r="I9" s="402"/>
      <c r="J9" s="403"/>
      <c r="K9" s="403"/>
      <c r="L9" s="404"/>
      <c r="M9" s="2"/>
      <c r="N9" s="2"/>
      <c r="O9" s="2"/>
      <c r="P9" s="2"/>
      <c r="Q9" s="2"/>
      <c r="R9" s="2"/>
      <c r="S9" s="2"/>
      <c r="T9" s="2"/>
      <c r="U9" s="2"/>
      <c r="V9" s="2"/>
      <c r="W9" s="2"/>
      <c r="X9" s="181" t="str">
        <f t="shared" si="0"/>
        <v>1.1&gt;Example Community liaison</v>
      </c>
    </row>
    <row r="10" spans="1:24" ht="14.4" hidden="1" customHeight="1" outlineLevel="1" x14ac:dyDescent="0.25">
      <c r="A10" s="116">
        <f>SUMPRODUCT(('P4F Budget Recon'!$B$4:$B$42='P4F Invoice Recon'!$B10)*'P4F Budget Recon'!$A$4:$A$42)</f>
        <v>1.1000000000000001</v>
      </c>
      <c r="B10" s="179" t="str">
        <f>'P4F Budget Recon'!B11</f>
        <v>NGO co-ordination manager</v>
      </c>
      <c r="C10" s="80">
        <f>'P4F Budget Recon'!C11</f>
        <v>0</v>
      </c>
      <c r="D10" s="80">
        <f t="shared" si="1"/>
        <v>0</v>
      </c>
      <c r="E10" s="103">
        <f t="shared" si="2"/>
        <v>0</v>
      </c>
      <c r="F10" s="2"/>
      <c r="G10" s="2"/>
      <c r="H10" s="2"/>
      <c r="I10" s="402"/>
      <c r="J10" s="403"/>
      <c r="K10" s="403"/>
      <c r="L10" s="404"/>
      <c r="M10" s="2"/>
      <c r="N10" s="2"/>
      <c r="O10" s="2"/>
      <c r="P10" s="2"/>
      <c r="Q10" s="2"/>
      <c r="R10" s="2"/>
      <c r="S10" s="2"/>
      <c r="T10" s="2"/>
      <c r="U10" s="2"/>
      <c r="V10" s="2"/>
      <c r="W10" s="2"/>
      <c r="X10" s="181" t="str">
        <f t="shared" si="0"/>
        <v>1.1&gt;NGO co-ordination manager</v>
      </c>
    </row>
    <row r="11" spans="1:24" ht="14.4" hidden="1" customHeight="1" outlineLevel="1" x14ac:dyDescent="0.25">
      <c r="A11" s="116">
        <f>SUMPRODUCT(('P4F Budget Recon'!$B$4:$B$42='P4F Invoice Recon'!$B11)*'P4F Budget Recon'!$A$4:$A$42)</f>
        <v>1.1000000000000001</v>
      </c>
      <c r="B11" s="179" t="str">
        <f>'P4F Budget Recon'!B12</f>
        <v xml:space="preserve">Finance Support from the HQ </v>
      </c>
      <c r="C11" s="80">
        <f>'P4F Budget Recon'!C12</f>
        <v>0</v>
      </c>
      <c r="D11" s="80">
        <f t="shared" si="1"/>
        <v>0</v>
      </c>
      <c r="E11" s="103">
        <f t="shared" si="2"/>
        <v>0</v>
      </c>
      <c r="F11" s="2"/>
      <c r="G11" s="2"/>
      <c r="H11" s="2"/>
      <c r="I11" s="402"/>
      <c r="J11" s="403"/>
      <c r="K11" s="403"/>
      <c r="L11" s="404"/>
      <c r="M11" s="2"/>
      <c r="N11" s="2"/>
      <c r="O11" s="2"/>
      <c r="P11" s="2"/>
      <c r="Q11" s="2"/>
      <c r="R11" s="2"/>
      <c r="S11" s="2"/>
      <c r="T11" s="2"/>
      <c r="U11" s="2"/>
      <c r="V11" s="2"/>
      <c r="W11" s="2"/>
      <c r="X11" s="181" t="str">
        <f t="shared" si="0"/>
        <v xml:space="preserve">1.1&gt;Finance Support from the HQ </v>
      </c>
    </row>
    <row r="12" spans="1:24" ht="14.4" hidden="1" customHeight="1" outlineLevel="1" thickBot="1" x14ac:dyDescent="0.3">
      <c r="A12" s="116">
        <f>SUMPRODUCT(('P4F Budget Recon'!$B$4:$B$42='P4F Invoice Recon'!$B12)*'P4F Budget Recon'!$A$4:$A$42)</f>
        <v>1.1000000000000001</v>
      </c>
      <c r="B12" s="179" t="str">
        <f>'P4F Budget Recon'!B13</f>
        <v>Financial management by HQ</v>
      </c>
      <c r="C12" s="80">
        <f>'P4F Budget Recon'!C13</f>
        <v>0</v>
      </c>
      <c r="D12" s="80">
        <f t="shared" si="1"/>
        <v>0</v>
      </c>
      <c r="E12" s="103">
        <f t="shared" si="2"/>
        <v>0</v>
      </c>
      <c r="F12" s="2"/>
      <c r="G12" s="2"/>
      <c r="H12" s="2"/>
      <c r="I12" s="402"/>
      <c r="J12" s="403"/>
      <c r="K12" s="403"/>
      <c r="L12" s="404"/>
      <c r="M12" s="2"/>
      <c r="N12" s="2"/>
      <c r="O12" s="2"/>
      <c r="P12" s="2"/>
      <c r="Q12" s="2"/>
      <c r="R12" s="2"/>
      <c r="S12" s="2"/>
      <c r="T12" s="2"/>
      <c r="U12" s="2"/>
      <c r="V12" s="2"/>
      <c r="W12" s="2"/>
      <c r="X12" s="181" t="str">
        <f t="shared" si="0"/>
        <v>1.1&gt;Financial management by HQ</v>
      </c>
    </row>
    <row r="13" spans="1:24" ht="14.4" customHeight="1" collapsed="1" thickBot="1" x14ac:dyDescent="0.3">
      <c r="A13" s="115">
        <f>SUMPRODUCT(('P4F Budget Recon'!$B$4:$B$42='P4F Invoice Recon'!$B13)*'P4F Budget Recon'!$A$4:$A$42)</f>
        <v>2</v>
      </c>
      <c r="B13" s="79" t="s">
        <v>2</v>
      </c>
      <c r="C13" s="77">
        <f>'P4F Budget Recon'!C15</f>
        <v>0</v>
      </c>
      <c r="D13" s="77">
        <v>0</v>
      </c>
      <c r="E13" s="94">
        <f>SUM(IFERROR((C13-D13)/C13,))</f>
        <v>0</v>
      </c>
      <c r="F13" s="2"/>
      <c r="G13" s="2"/>
      <c r="H13" s="2"/>
      <c r="I13" s="402"/>
      <c r="J13" s="403"/>
      <c r="K13" s="403"/>
      <c r="L13" s="404"/>
      <c r="M13" s="2"/>
      <c r="N13" s="2"/>
      <c r="O13" s="2"/>
      <c r="P13" s="2"/>
      <c r="Q13" s="2"/>
      <c r="R13" s="2"/>
      <c r="S13" s="2"/>
      <c r="T13" s="2"/>
      <c r="U13" s="2"/>
      <c r="V13" s="2"/>
      <c r="W13" s="2"/>
      <c r="X13" s="181" t="str">
        <f t="shared" si="0"/>
        <v>2&gt;Staff Travel</v>
      </c>
    </row>
    <row r="14" spans="1:24" ht="14.4" customHeight="1" thickBot="1" x14ac:dyDescent="0.3">
      <c r="A14" s="115">
        <f>SUMPRODUCT(('P4F Budget Recon'!$B$4:$B$42='P4F Invoice Recon'!$B14)*'P4F Budget Recon'!$A$4:$A$42)</f>
        <v>3</v>
      </c>
      <c r="B14" s="79" t="s">
        <v>3</v>
      </c>
      <c r="C14" s="77">
        <f>SUM('P4F Budget Recon'!C18)</f>
        <v>24108.899999999998</v>
      </c>
      <c r="D14" s="77">
        <f>SUM(D15:D18)</f>
        <v>1650</v>
      </c>
      <c r="E14" s="94">
        <f>SUM(IFERROR((C14-D14)/C14,))</f>
        <v>0.93156054403145727</v>
      </c>
      <c r="F14" s="2"/>
      <c r="G14" s="2"/>
      <c r="H14" s="2"/>
      <c r="I14" s="402"/>
      <c r="J14" s="403"/>
      <c r="K14" s="403"/>
      <c r="L14" s="404"/>
      <c r="M14" s="2"/>
      <c r="N14" s="2"/>
      <c r="O14" s="2"/>
      <c r="P14" s="2"/>
      <c r="Q14" s="2"/>
      <c r="R14" s="2"/>
      <c r="S14" s="2"/>
      <c r="T14" s="2"/>
      <c r="U14" s="2"/>
      <c r="V14" s="2"/>
      <c r="W14" s="2"/>
      <c r="X14" s="181" t="str">
        <f t="shared" si="0"/>
        <v>3&gt;Operations</v>
      </c>
    </row>
    <row r="15" spans="1:24" ht="14.4" hidden="1" customHeight="1" outlineLevel="1" x14ac:dyDescent="0.25">
      <c r="A15" s="117">
        <f>SUMPRODUCT(('P4F Budget Recon'!$B$4:$B$42='P4F Invoice Recon'!$B15)*'P4F Budget Recon'!$A$4:$A$42)</f>
        <v>3.1</v>
      </c>
      <c r="B15" s="141" t="str">
        <f>'P4F Budget Recon'!B20</f>
        <v>Car rental for Project</v>
      </c>
      <c r="C15" s="80">
        <f>'P4F Budget Recon'!C20</f>
        <v>22501.64</v>
      </c>
      <c r="D15" s="80">
        <f>SUMPRODUCT(($V$38:$V$62=B15)*$U$38:$U$62)</f>
        <v>0</v>
      </c>
      <c r="E15" s="103">
        <f>SUM(IFERROR((C15-D15)/C15,))</f>
        <v>1</v>
      </c>
      <c r="F15" s="2"/>
      <c r="G15" s="2"/>
      <c r="H15" s="2"/>
      <c r="I15" s="402"/>
      <c r="J15" s="403"/>
      <c r="K15" s="403"/>
      <c r="L15" s="404"/>
      <c r="M15" s="2"/>
      <c r="N15" s="2"/>
      <c r="O15" s="2"/>
      <c r="P15" s="2"/>
      <c r="Q15" s="2"/>
      <c r="R15" s="2"/>
      <c r="S15" s="2"/>
      <c r="T15" s="2"/>
      <c r="U15" s="2"/>
      <c r="V15" s="2"/>
      <c r="W15" s="2"/>
      <c r="X15" s="181" t="str">
        <f t="shared" si="0"/>
        <v>3.1&gt;Car rental for Project</v>
      </c>
    </row>
    <row r="16" spans="1:24" ht="14.4" hidden="1" customHeight="1" outlineLevel="1" x14ac:dyDescent="0.25">
      <c r="A16" s="117">
        <f>SUMPRODUCT(('P4F Budget Recon'!$B$4:$B$42='P4F Invoice Recon'!$B16)*'P4F Budget Recon'!$A$4:$A$42)</f>
        <v>3.3</v>
      </c>
      <c r="B16" s="141" t="str">
        <f>'P4F Budget Recon'!B21</f>
        <v>Rental of prefab office</v>
      </c>
      <c r="C16" s="80">
        <f>'P4F Budget Recon'!C21</f>
        <v>1607.26</v>
      </c>
      <c r="D16" s="80">
        <f>SUMPRODUCT(($V$38:$V$62=B16)*$U$38:$U$62)</f>
        <v>1650</v>
      </c>
      <c r="E16" s="103">
        <f t="shared" ref="E16:E18" si="3">SUM(IFERROR((C16-D16)/C16,))</f>
        <v>-2.6591839528141065E-2</v>
      </c>
      <c r="F16" s="2"/>
      <c r="G16" s="2"/>
      <c r="H16" s="2"/>
      <c r="I16" s="402"/>
      <c r="J16" s="403"/>
      <c r="K16" s="403"/>
      <c r="L16" s="404"/>
      <c r="M16" s="2"/>
      <c r="N16" s="2"/>
      <c r="O16" s="2"/>
      <c r="P16" s="2"/>
      <c r="Q16" s="2"/>
      <c r="R16" s="2"/>
      <c r="S16" s="2"/>
      <c r="T16" s="2"/>
      <c r="U16" s="2"/>
      <c r="V16" s="2"/>
      <c r="W16" s="2"/>
      <c r="X16" s="181" t="str">
        <f t="shared" ref="X16:X33" si="4">(A16&amp;"&gt;"&amp;B16)</f>
        <v>3.3&gt;Rental of prefab office</v>
      </c>
    </row>
    <row r="17" spans="1:24" ht="14.4" hidden="1" customHeight="1" outlineLevel="1" x14ac:dyDescent="0.25">
      <c r="A17" s="117">
        <f>SUMPRODUCT(('P4F Budget Recon'!$B$4:$B$42='P4F Invoice Recon'!$B17)*'P4F Budget Recon'!$A$4:$A$42)</f>
        <v>3.5</v>
      </c>
      <c r="B17" s="141" t="str">
        <f>'P4F Budget Recon'!B22</f>
        <v>Admin, location, security and functionality</v>
      </c>
      <c r="C17" s="80">
        <f>'P4F Budget Recon'!C22</f>
        <v>0</v>
      </c>
      <c r="D17" s="80">
        <f>SUMPRODUCT(($V$38:$V$62=B17)*$U$38:$U$62)</f>
        <v>0</v>
      </c>
      <c r="E17" s="103">
        <f t="shared" si="3"/>
        <v>0</v>
      </c>
      <c r="F17" s="2"/>
      <c r="G17" s="2"/>
      <c r="H17" s="2"/>
      <c r="I17" s="402"/>
      <c r="J17" s="403"/>
      <c r="K17" s="403"/>
      <c r="L17" s="404"/>
      <c r="M17" s="2"/>
      <c r="N17" s="2"/>
      <c r="O17" s="2"/>
      <c r="P17" s="2"/>
      <c r="Q17" s="2"/>
      <c r="R17" s="2"/>
      <c r="S17" s="2"/>
      <c r="T17" s="2"/>
      <c r="U17" s="2"/>
      <c r="V17" s="2"/>
      <c r="W17" s="2"/>
      <c r="X17" s="181" t="str">
        <f t="shared" si="4"/>
        <v>3.5&gt;Admin, location, security and functionality</v>
      </c>
    </row>
    <row r="18" spans="1:24" ht="14.4" hidden="1" customHeight="1" outlineLevel="1" thickBot="1" x14ac:dyDescent="0.3">
      <c r="A18" s="117">
        <f>SUMPRODUCT(('P4F Budget Recon'!$B$4:$B$42='P4F Invoice Recon'!$B18)*'P4F Budget Recon'!$A$4:$A$42)</f>
        <v>3.5</v>
      </c>
      <c r="B18" s="141" t="str">
        <f>'P4F Budget Recon'!B23</f>
        <v>IT provision</v>
      </c>
      <c r="C18" s="80">
        <f>'P4F Budget Recon'!C23</f>
        <v>0</v>
      </c>
      <c r="D18" s="80">
        <f>SUMPRODUCT(($V$38:$V$62=B18)*$U$38:$U$62)</f>
        <v>0</v>
      </c>
      <c r="E18" s="103">
        <f t="shared" si="3"/>
        <v>0</v>
      </c>
      <c r="F18" s="2"/>
      <c r="G18" s="2"/>
      <c r="H18" s="2"/>
      <c r="I18" s="402"/>
      <c r="J18" s="403"/>
      <c r="K18" s="403"/>
      <c r="L18" s="404"/>
      <c r="M18" s="2"/>
      <c r="N18" s="2"/>
      <c r="O18" s="2"/>
      <c r="P18" s="2"/>
      <c r="Q18" s="2"/>
      <c r="R18" s="2"/>
      <c r="S18" s="2"/>
      <c r="T18" s="2"/>
      <c r="U18" s="2"/>
      <c r="V18" s="2"/>
      <c r="W18" s="2"/>
      <c r="X18" s="181" t="str">
        <f t="shared" si="4"/>
        <v>3.5&gt;IT provision</v>
      </c>
    </row>
    <row r="19" spans="1:24" ht="13.8" collapsed="1" thickBot="1" x14ac:dyDescent="0.3">
      <c r="A19" s="115">
        <f>SUMPRODUCT(('P4F Budget Recon'!$B$4:$B$42='P4F Invoice Recon'!$B19)*'P4F Budget Recon'!$A$4:$A$42)</f>
        <v>4</v>
      </c>
      <c r="B19" s="79" t="s">
        <v>25</v>
      </c>
      <c r="C19" s="77">
        <f>SUM('P4F Budget Recon'!C25)</f>
        <v>35500</v>
      </c>
      <c r="D19" s="77">
        <f>SUM(D20:D28)</f>
        <v>0</v>
      </c>
      <c r="E19" s="94">
        <f>SUM(IFERROR((C19-D19)/C19,))</f>
        <v>1</v>
      </c>
      <c r="F19" s="2"/>
      <c r="G19" s="2"/>
      <c r="H19" s="2"/>
      <c r="I19" s="402"/>
      <c r="J19" s="403"/>
      <c r="K19" s="403"/>
      <c r="L19" s="404"/>
      <c r="M19" s="2"/>
      <c r="N19" s="2"/>
      <c r="O19" s="2"/>
      <c r="P19" s="2"/>
      <c r="Q19" s="2"/>
      <c r="R19" s="2"/>
      <c r="S19" s="2"/>
      <c r="T19" s="2"/>
      <c r="U19" s="2"/>
      <c r="V19" s="2"/>
      <c r="W19" s="2"/>
      <c r="X19" s="181" t="str">
        <f t="shared" si="4"/>
        <v>4&gt;Workshops/training/conferences</v>
      </c>
    </row>
    <row r="20" spans="1:24" ht="13.2" hidden="1" customHeight="1" outlineLevel="1" x14ac:dyDescent="0.25">
      <c r="A20" s="117">
        <f>SUMPRODUCT(('P4F Budget Recon'!$B$4:$B$42='P4F Invoice Recon'!$B20)*'P4F Budget Recon'!$A$4:$A$42)</f>
        <v>4.0999999999999996</v>
      </c>
      <c r="B20" s="105" t="str">
        <f>'P4F Budget Recon'!B27</f>
        <v>Launch Event</v>
      </c>
      <c r="C20" s="80">
        <f>'P4F Budget Recon'!C27</f>
        <v>0</v>
      </c>
      <c r="D20" s="80">
        <f t="shared" ref="D20:D28" si="5">SUMPRODUCT(($V$38:$V$62=B20)*$U$38:$U$62)</f>
        <v>0</v>
      </c>
      <c r="E20" s="103">
        <f>SUM(IFERROR((C20-D20)/C20,))</f>
        <v>0</v>
      </c>
      <c r="F20" s="2"/>
      <c r="G20" s="2"/>
      <c r="H20" s="2"/>
      <c r="I20" s="402"/>
      <c r="J20" s="403"/>
      <c r="K20" s="403"/>
      <c r="L20" s="404"/>
      <c r="M20" s="2"/>
      <c r="N20" s="2"/>
      <c r="O20" s="2"/>
      <c r="P20" s="2"/>
      <c r="Q20" s="2"/>
      <c r="R20" s="2"/>
      <c r="S20" s="2"/>
      <c r="T20" s="2"/>
      <c r="U20" s="2"/>
      <c r="V20" s="2"/>
      <c r="W20" s="2"/>
      <c r="X20" s="181" t="str">
        <f t="shared" si="4"/>
        <v>4.1&gt;Launch Event</v>
      </c>
    </row>
    <row r="21" spans="1:24" ht="13.2" hidden="1" customHeight="1" outlineLevel="1" x14ac:dyDescent="0.25">
      <c r="A21" s="117">
        <f>SUMPRODUCT(('P4F Budget Recon'!$B$4:$B$42='P4F Invoice Recon'!$B21)*'P4F Budget Recon'!$A$4:$A$42)</f>
        <v>4.0999999999999996</v>
      </c>
      <c r="B21" s="105" t="str">
        <f>'P4F Budget Recon'!B28</f>
        <v>Facilitator, translator and equipment</v>
      </c>
      <c r="C21" s="80">
        <f>'P4F Budget Recon'!C28</f>
        <v>5000</v>
      </c>
      <c r="D21" s="80">
        <f t="shared" si="5"/>
        <v>0</v>
      </c>
      <c r="E21" s="103">
        <f t="shared" ref="E21:E28" si="6">SUM(IFERROR((C21-D21)/C21,))</f>
        <v>1</v>
      </c>
      <c r="F21" s="2"/>
      <c r="G21" s="2"/>
      <c r="H21" s="2"/>
      <c r="I21" s="402"/>
      <c r="J21" s="403"/>
      <c r="K21" s="403"/>
      <c r="L21" s="404"/>
      <c r="M21" s="2"/>
      <c r="N21" s="2"/>
      <c r="O21" s="2"/>
      <c r="P21" s="2"/>
      <c r="Q21" s="2"/>
      <c r="R21" s="2"/>
      <c r="S21" s="2"/>
      <c r="T21" s="2"/>
      <c r="U21" s="2"/>
      <c r="V21" s="2"/>
      <c r="W21" s="2"/>
      <c r="X21" s="181" t="str">
        <f t="shared" si="4"/>
        <v>4.1&gt;Facilitator, translator and equipment</v>
      </c>
    </row>
    <row r="22" spans="1:24" ht="13.2" hidden="1" customHeight="1" outlineLevel="1" x14ac:dyDescent="0.25">
      <c r="A22" s="117">
        <f>SUMPRODUCT(('P4F Budget Recon'!$B$4:$B$42='P4F Invoice Recon'!$B22)*'P4F Budget Recon'!$A$4:$A$42)</f>
        <v>4.0999999999999996</v>
      </c>
      <c r="B22" s="105" t="str">
        <f>'P4F Budget Recon'!B29</f>
        <v xml:space="preserve">Flights/travel to key delegates </v>
      </c>
      <c r="C22" s="80">
        <f>'P4F Budget Recon'!C29</f>
        <v>10000</v>
      </c>
      <c r="D22" s="80">
        <f t="shared" si="5"/>
        <v>0</v>
      </c>
      <c r="E22" s="103">
        <f t="shared" si="6"/>
        <v>1</v>
      </c>
      <c r="F22" s="2"/>
      <c r="G22" s="2"/>
      <c r="H22" s="2"/>
      <c r="I22" s="402"/>
      <c r="J22" s="403"/>
      <c r="K22" s="403"/>
      <c r="L22" s="404"/>
      <c r="M22" s="2"/>
      <c r="N22" s="2"/>
      <c r="O22" s="2"/>
      <c r="P22" s="2"/>
      <c r="Q22" s="2"/>
      <c r="R22" s="2"/>
      <c r="S22" s="2"/>
      <c r="T22" s="2"/>
      <c r="U22" s="2"/>
      <c r="V22" s="2"/>
      <c r="W22" s="2"/>
      <c r="X22" s="181" t="str">
        <f t="shared" si="4"/>
        <v xml:space="preserve">4.1&gt;Flights/travel to key delegates </v>
      </c>
    </row>
    <row r="23" spans="1:24" ht="13.2" hidden="1" customHeight="1" outlineLevel="1" x14ac:dyDescent="0.25">
      <c r="A23" s="117">
        <f>SUMPRODUCT(('P4F Budget Recon'!$B$4:$B$42='P4F Invoice Recon'!$B23)*'P4F Budget Recon'!$A$4:$A$42)</f>
        <v>4.0999999999999996</v>
      </c>
      <c r="B23" s="105" t="str">
        <f>'P4F Budget Recon'!B30</f>
        <v>Hotel/meals &amp; facilities</v>
      </c>
      <c r="C23" s="80">
        <f>'P4F Budget Recon'!C30</f>
        <v>5000</v>
      </c>
      <c r="D23" s="80">
        <f t="shared" si="5"/>
        <v>0</v>
      </c>
      <c r="E23" s="103">
        <f t="shared" si="6"/>
        <v>1</v>
      </c>
      <c r="F23" s="2"/>
      <c r="G23" s="2"/>
      <c r="H23" s="2"/>
      <c r="I23" s="402"/>
      <c r="J23" s="403"/>
      <c r="K23" s="403"/>
      <c r="L23" s="404"/>
      <c r="M23" s="2"/>
      <c r="N23" s="2"/>
      <c r="O23" s="2"/>
      <c r="P23" s="2"/>
      <c r="Q23" s="2"/>
      <c r="R23" s="2"/>
      <c r="S23" s="2"/>
      <c r="T23" s="2"/>
      <c r="U23" s="2"/>
      <c r="V23" s="2"/>
      <c r="W23" s="2"/>
      <c r="X23" s="181" t="str">
        <f t="shared" si="4"/>
        <v>4.1&gt;Hotel/meals &amp; facilities</v>
      </c>
    </row>
    <row r="24" spans="1:24" ht="13.2" hidden="1" customHeight="1" outlineLevel="1" x14ac:dyDescent="0.25">
      <c r="A24" s="117">
        <f>SUMPRODUCT(('P4F Budget Recon'!$B$4:$B$42='P4F Invoice Recon'!$B24)*'P4F Budget Recon'!$A$4:$A$42)</f>
        <v>4.0999999999999996</v>
      </c>
      <c r="B24" s="105" t="str">
        <f>'P4F Budget Recon'!B31</f>
        <v>Accomodation for key delegates</v>
      </c>
      <c r="C24" s="80">
        <f>'P4F Budget Recon'!C31</f>
        <v>7500</v>
      </c>
      <c r="D24" s="80">
        <f t="shared" si="5"/>
        <v>0</v>
      </c>
      <c r="E24" s="103">
        <f t="shared" si="6"/>
        <v>1</v>
      </c>
      <c r="F24" s="2"/>
      <c r="G24" s="2"/>
      <c r="H24" s="2"/>
      <c r="I24" s="402"/>
      <c r="J24" s="403"/>
      <c r="K24" s="403"/>
      <c r="L24" s="404"/>
      <c r="M24" s="2"/>
      <c r="N24" s="2"/>
      <c r="O24" s="2"/>
      <c r="P24" s="2"/>
      <c r="Q24" s="2"/>
      <c r="R24" s="2"/>
      <c r="S24" s="2"/>
      <c r="T24" s="2"/>
      <c r="U24" s="2"/>
      <c r="V24" s="2"/>
      <c r="W24" s="2"/>
      <c r="X24" s="181" t="str">
        <f t="shared" si="4"/>
        <v>4.1&gt;Accomodation for key delegates</v>
      </c>
    </row>
    <row r="25" spans="1:24" ht="13.2" hidden="1" customHeight="1" outlineLevel="1" x14ac:dyDescent="0.25">
      <c r="A25" s="117">
        <f>SUMPRODUCT(('P4F Budget Recon'!$B$4:$B$42='P4F Invoice Recon'!$B25)*'P4F Budget Recon'!$A$4:$A$42)</f>
        <v>4.0999999999999996</v>
      </c>
      <c r="B25" s="105" t="str">
        <f>'P4F Budget Recon'!B32</f>
        <v xml:space="preserve">Administrative and logistical support </v>
      </c>
      <c r="C25" s="80">
        <f>'P4F Budget Recon'!C32</f>
        <v>1500</v>
      </c>
      <c r="D25" s="80">
        <f t="shared" si="5"/>
        <v>0</v>
      </c>
      <c r="E25" s="103">
        <f t="shared" si="6"/>
        <v>1</v>
      </c>
      <c r="F25" s="2"/>
      <c r="G25" s="2"/>
      <c r="H25" s="2"/>
      <c r="I25" s="402"/>
      <c r="J25" s="403"/>
      <c r="K25" s="403"/>
      <c r="L25" s="404"/>
      <c r="M25" s="2"/>
      <c r="N25" s="2"/>
      <c r="O25" s="2"/>
      <c r="P25" s="2"/>
      <c r="Q25" s="2"/>
      <c r="R25" s="2"/>
      <c r="S25" s="2"/>
      <c r="T25" s="2"/>
      <c r="U25" s="2"/>
      <c r="V25" s="2"/>
      <c r="W25" s="2"/>
      <c r="X25" s="181" t="str">
        <f t="shared" si="4"/>
        <v xml:space="preserve">4.1&gt;Administrative and logistical support </v>
      </c>
    </row>
    <row r="26" spans="1:24" ht="13.2" hidden="1" customHeight="1" outlineLevel="1" x14ac:dyDescent="0.25">
      <c r="A26" s="117">
        <f>SUMPRODUCT(('P4F Budget Recon'!$B$4:$B$42='P4F Invoice Recon'!$B26)*'P4F Budget Recon'!$A$4:$A$42)</f>
        <v>4.0999999999999996</v>
      </c>
      <c r="B26" s="105" t="str">
        <f>'P4F Budget Recon'!B33</f>
        <v>Field trips - car/bus/marquee hire</v>
      </c>
      <c r="C26" s="80">
        <f>'P4F Budget Recon'!C33</f>
        <v>1500</v>
      </c>
      <c r="D26" s="80">
        <f t="shared" si="5"/>
        <v>0</v>
      </c>
      <c r="E26" s="103">
        <f t="shared" si="6"/>
        <v>1</v>
      </c>
      <c r="F26" s="2"/>
      <c r="G26" s="2"/>
      <c r="H26" s="2"/>
      <c r="I26" s="402"/>
      <c r="J26" s="403"/>
      <c r="K26" s="403"/>
      <c r="L26" s="404"/>
      <c r="M26" s="2"/>
      <c r="N26" s="2"/>
      <c r="O26" s="2"/>
      <c r="P26" s="2"/>
      <c r="Q26" s="2"/>
      <c r="R26" s="2"/>
      <c r="S26" s="2"/>
      <c r="T26" s="2"/>
      <c r="U26" s="2"/>
      <c r="V26" s="2"/>
      <c r="W26" s="2"/>
      <c r="X26" s="181" t="str">
        <f t="shared" si="4"/>
        <v>4.1&gt;Field trips - car/bus/marquee hire</v>
      </c>
    </row>
    <row r="27" spans="1:24" ht="13.2" hidden="1" customHeight="1" outlineLevel="1" x14ac:dyDescent="0.25">
      <c r="A27" s="117">
        <f>SUMPRODUCT(('P4F Budget Recon'!$B$4:$B$42='P4F Invoice Recon'!$B27)*'P4F Budget Recon'!$A$4:$A$42)</f>
        <v>4.2</v>
      </c>
      <c r="B27" s="105" t="str">
        <f>'P4F Budget Recon'!B34</f>
        <v>Hosting quarterly board meetings</v>
      </c>
      <c r="C27" s="80">
        <f>'P4F Budget Recon'!C34</f>
        <v>0</v>
      </c>
      <c r="D27" s="80">
        <f t="shared" si="5"/>
        <v>0</v>
      </c>
      <c r="E27" s="103">
        <f t="shared" si="6"/>
        <v>0</v>
      </c>
      <c r="F27" s="2"/>
      <c r="G27" s="2"/>
      <c r="H27" s="2"/>
      <c r="I27" s="402"/>
      <c r="J27" s="403"/>
      <c r="K27" s="403"/>
      <c r="L27" s="404"/>
      <c r="M27" s="2"/>
      <c r="N27" s="2"/>
      <c r="O27" s="2"/>
      <c r="P27" s="2"/>
      <c r="Q27" s="2"/>
      <c r="R27" s="2"/>
      <c r="S27" s="2"/>
      <c r="T27" s="2"/>
      <c r="U27" s="2"/>
      <c r="V27" s="2"/>
      <c r="W27" s="2"/>
      <c r="X27" s="181" t="str">
        <f t="shared" si="4"/>
        <v>4.2&gt;Hosting quarterly board meetings</v>
      </c>
    </row>
    <row r="28" spans="1:24" ht="13.2" hidden="1" customHeight="1" outlineLevel="1" thickBot="1" x14ac:dyDescent="0.3">
      <c r="A28" s="117">
        <f>SUMPRODUCT(('P4F Budget Recon'!$B$4:$B$42='P4F Invoice Recon'!$B28)*'P4F Budget Recon'!$A$4:$A$42)</f>
        <v>4.2</v>
      </c>
      <c r="B28" s="105" t="str">
        <f>'P4F Budget Recon'!B35</f>
        <v>Hosting in City (x4 per annum)</v>
      </c>
      <c r="C28" s="80">
        <f>'P4F Budget Recon'!C35</f>
        <v>5000</v>
      </c>
      <c r="D28" s="80">
        <f t="shared" si="5"/>
        <v>0</v>
      </c>
      <c r="E28" s="103">
        <f t="shared" si="6"/>
        <v>1</v>
      </c>
      <c r="F28" s="2"/>
      <c r="G28" s="2"/>
      <c r="H28" s="2"/>
      <c r="I28" s="402"/>
      <c r="J28" s="403"/>
      <c r="K28" s="403"/>
      <c r="L28" s="404"/>
      <c r="M28" s="2"/>
      <c r="N28" s="2"/>
      <c r="O28" s="2"/>
      <c r="P28" s="2"/>
      <c r="Q28" s="2"/>
      <c r="R28" s="2"/>
      <c r="S28" s="2"/>
      <c r="T28" s="2"/>
      <c r="U28" s="2"/>
      <c r="V28" s="2"/>
      <c r="W28" s="2"/>
      <c r="X28" s="181" t="str">
        <f t="shared" si="4"/>
        <v>4.2&gt;Hosting in City (x4 per annum)</v>
      </c>
    </row>
    <row r="29" spans="1:24" ht="13.8" collapsed="1" thickBot="1" x14ac:dyDescent="0.3">
      <c r="A29" s="115">
        <f>SUMPRODUCT(('P4F Budget Recon'!$B$4:$B$42='P4F Invoice Recon'!$B29)*'P4F Budget Recon'!$A$4:$A$42)</f>
        <v>5</v>
      </c>
      <c r="B29" s="79" t="s">
        <v>26</v>
      </c>
      <c r="C29" s="77">
        <f>SUM('P4F Budget Recon'!C36)</f>
        <v>7429.04</v>
      </c>
      <c r="D29" s="77">
        <f>SUM(D30:D32)</f>
        <v>6429</v>
      </c>
      <c r="E29" s="94">
        <f>SUM(IFERROR((C29-D29)/C29,))</f>
        <v>0.13461227830244554</v>
      </c>
      <c r="F29" s="2"/>
      <c r="G29" s="2"/>
      <c r="H29" s="2"/>
      <c r="I29" s="405"/>
      <c r="J29" s="406"/>
      <c r="K29" s="406"/>
      <c r="L29" s="407"/>
      <c r="M29" s="2"/>
      <c r="N29" s="2"/>
      <c r="O29" s="2"/>
      <c r="P29" s="2"/>
      <c r="Q29" s="2"/>
      <c r="R29" s="2"/>
      <c r="S29" s="2"/>
      <c r="T29" s="2"/>
      <c r="U29" s="2"/>
      <c r="V29" s="2"/>
      <c r="W29" s="2"/>
      <c r="X29" s="181" t="str">
        <f t="shared" si="4"/>
        <v>5&gt;Communications</v>
      </c>
    </row>
    <row r="30" spans="1:24" hidden="1" outlineLevel="1" x14ac:dyDescent="0.25">
      <c r="A30" s="117">
        <f>SUMPRODUCT(('P4F Budget Recon'!$B$4:$B$42='P4F Invoice Recon'!$B30)*'P4F Budget Recon'!$A$4:$A$42)</f>
        <v>5.2</v>
      </c>
      <c r="B30" s="141" t="str">
        <f>'P4F Budget Recon'!B38</f>
        <v>Design and hosting of website</v>
      </c>
      <c r="C30" s="80">
        <f>'P4F Budget Recon'!C38</f>
        <v>3214.52</v>
      </c>
      <c r="D30" s="80">
        <f>SUMPRODUCT(($V$38:$V$62=B30)*$U$38:$U$62)</f>
        <v>3214</v>
      </c>
      <c r="E30" s="103">
        <f>SUM(IFERROR((C30-D30)/C30,))</f>
        <v>1.6176598683473171E-4</v>
      </c>
      <c r="F30" s="2"/>
      <c r="G30" s="2"/>
      <c r="H30" s="2"/>
      <c r="I30" s="2"/>
      <c r="J30" s="2"/>
      <c r="K30" s="2"/>
      <c r="L30" s="2"/>
      <c r="M30" s="2"/>
      <c r="N30" s="2"/>
      <c r="O30" s="2"/>
      <c r="P30" s="2"/>
      <c r="Q30" s="2"/>
      <c r="R30" s="2"/>
      <c r="S30" s="2"/>
      <c r="T30" s="2"/>
      <c r="U30" s="2"/>
      <c r="V30" s="2"/>
      <c r="W30" s="2"/>
      <c r="X30" s="181" t="str">
        <f t="shared" si="4"/>
        <v>5.2&gt;Design and hosting of website</v>
      </c>
    </row>
    <row r="31" spans="1:24" hidden="1" outlineLevel="1" x14ac:dyDescent="0.25">
      <c r="A31" s="117">
        <f>SUMPRODUCT(('P4F Budget Recon'!$B$4:$B$42='P4F Invoice Recon'!$B31)*'P4F Budget Recon'!$A$4:$A$42)</f>
        <v>5.4</v>
      </c>
      <c r="B31" s="141" t="str">
        <f>'P4F Budget Recon'!B40</f>
        <v>Media communications</v>
      </c>
      <c r="C31" s="80">
        <f>'P4F Budget Recon'!C40</f>
        <v>803.63</v>
      </c>
      <c r="D31" s="80">
        <f>SUMPRODUCT(($V$38:$V$62=B31)*$U$38:$U$62)</f>
        <v>815</v>
      </c>
      <c r="E31" s="103">
        <f t="shared" ref="E31:E32" si="7">SUM(IFERROR((C31-D31)/C31,))</f>
        <v>-1.4148302079315113E-2</v>
      </c>
      <c r="F31" s="2"/>
      <c r="G31" s="2"/>
      <c r="H31" s="2"/>
      <c r="I31" s="2"/>
      <c r="J31" s="2"/>
      <c r="K31" s="2"/>
      <c r="L31" s="2"/>
      <c r="M31" s="2"/>
      <c r="N31" s="2"/>
      <c r="O31" s="2"/>
      <c r="P31" s="2"/>
      <c r="Q31" s="2"/>
      <c r="R31" s="2"/>
      <c r="S31" s="2"/>
      <c r="T31" s="2"/>
      <c r="U31" s="2"/>
      <c r="V31" s="2"/>
      <c r="W31" s="2"/>
      <c r="X31" s="181" t="str">
        <f t="shared" si="4"/>
        <v>5.4&gt;Media communications</v>
      </c>
    </row>
    <row r="32" spans="1:24" ht="13.8" hidden="1" outlineLevel="1" thickBot="1" x14ac:dyDescent="0.3">
      <c r="A32" s="117">
        <f>SUMPRODUCT(('P4F Budget Recon'!$B$4:$B$42='P4F Invoice Recon'!$B32)*'P4F Budget Recon'!$A$4:$A$42)</f>
        <v>5.2</v>
      </c>
      <c r="B32" s="141" t="str">
        <f>'P4F Budget Recon'!B41</f>
        <v>Advertising Material - deisgn, roll out printed material</v>
      </c>
      <c r="C32" s="80">
        <f>'P4F Budget Recon'!C41</f>
        <v>1000</v>
      </c>
      <c r="D32" s="80">
        <f>SUMPRODUCT(($V$38:$V$62=B32)*$U$38:$U$62)</f>
        <v>2400</v>
      </c>
      <c r="E32" s="103">
        <f t="shared" si="7"/>
        <v>-1.4</v>
      </c>
      <c r="F32" s="2"/>
      <c r="G32" s="2"/>
      <c r="H32" s="2"/>
      <c r="I32" s="2"/>
      <c r="J32" s="2"/>
      <c r="K32" s="2"/>
      <c r="L32" s="2"/>
      <c r="M32" s="2"/>
      <c r="N32" s="2"/>
      <c r="O32" s="2"/>
      <c r="P32" s="2"/>
      <c r="Q32" s="2"/>
      <c r="R32" s="2"/>
      <c r="S32" s="2"/>
      <c r="T32" s="2"/>
      <c r="U32" s="2"/>
      <c r="V32" s="2"/>
      <c r="W32" s="2"/>
      <c r="X32" s="181" t="str">
        <f t="shared" si="4"/>
        <v>5.2&gt;Advertising Material - deisgn, roll out printed material</v>
      </c>
    </row>
    <row r="33" spans="1:26" ht="13.8" collapsed="1" thickBot="1" x14ac:dyDescent="0.3">
      <c r="A33" s="115">
        <f>SUMPRODUCT(('P4F Budget Recon'!$B$4:$B$42='P4F Invoice Recon'!$B33)*'P4F Budget Recon'!$A$4:$A$42)</f>
        <v>6</v>
      </c>
      <c r="B33" s="79" t="s">
        <v>4</v>
      </c>
      <c r="C33" s="77">
        <f>SUM('P4F Budget Recon'!C42)</f>
        <v>0</v>
      </c>
      <c r="D33" s="77">
        <v>0</v>
      </c>
      <c r="E33" s="94">
        <f>SUM(IFERROR((C33-D33)/C33,))</f>
        <v>0</v>
      </c>
      <c r="F33" s="2"/>
      <c r="G33" s="2"/>
      <c r="H33" s="2"/>
      <c r="I33" s="2"/>
      <c r="J33" s="2"/>
      <c r="K33" s="2"/>
      <c r="L33" s="2"/>
      <c r="M33" s="2"/>
      <c r="N33" s="2"/>
      <c r="O33" s="2"/>
      <c r="P33" s="2"/>
      <c r="Q33" s="2"/>
      <c r="R33" s="2"/>
      <c r="S33" s="2"/>
      <c r="T33" s="2"/>
      <c r="U33" s="2"/>
      <c r="V33" s="2"/>
      <c r="W33" s="2"/>
      <c r="X33" s="181" t="str">
        <f t="shared" si="4"/>
        <v>6&gt;Other</v>
      </c>
    </row>
    <row r="34" spans="1:26" ht="13.8" thickBot="1" x14ac:dyDescent="0.3">
      <c r="A34" s="118"/>
      <c r="B34" s="84" t="s">
        <v>0</v>
      </c>
      <c r="C34" s="85">
        <f>C33+C29+C19+C14+C13+C4</f>
        <v>131328.34</v>
      </c>
      <c r="D34" s="85">
        <f>D33+D29+D19+D14+D13+D4</f>
        <v>15311</v>
      </c>
      <c r="E34" s="95">
        <f t="shared" ref="E34" si="8">SUM(IFERROR((C34-D34)/C34,))</f>
        <v>0.88341434910393291</v>
      </c>
      <c r="F34" s="2"/>
      <c r="G34" s="2"/>
      <c r="H34" s="2"/>
      <c r="I34" s="2"/>
      <c r="J34" s="2"/>
      <c r="K34" s="2"/>
      <c r="L34" s="2"/>
      <c r="M34" s="2"/>
      <c r="N34" s="2"/>
      <c r="O34" s="2"/>
      <c r="P34" s="2"/>
      <c r="Q34" s="2"/>
      <c r="R34" s="2"/>
      <c r="S34" s="2"/>
      <c r="T34" s="2"/>
      <c r="U34" s="2"/>
      <c r="V34" s="2"/>
      <c r="W34" s="2"/>
      <c r="X34" s="181" t="str">
        <f t="shared" ref="X34" si="9">(A34&amp;"&gt;"&amp;B34)</f>
        <v>&gt;TOTAL</v>
      </c>
    </row>
    <row r="35" spans="1:26" ht="16.2" thickBot="1" x14ac:dyDescent="0.3">
      <c r="A35" s="2"/>
      <c r="B35" s="2"/>
      <c r="C35" s="2"/>
      <c r="D35" s="2"/>
      <c r="E35" s="2"/>
      <c r="F35" s="2"/>
      <c r="G35" s="2"/>
      <c r="H35" s="2"/>
      <c r="I35" s="396" t="s">
        <v>66</v>
      </c>
      <c r="J35" s="397"/>
      <c r="K35" s="397"/>
      <c r="L35" s="397"/>
      <c r="M35" s="397"/>
      <c r="N35" s="397"/>
      <c r="O35" s="397"/>
      <c r="P35" s="397"/>
      <c r="Q35" s="397"/>
      <c r="R35" s="397"/>
      <c r="S35" s="397"/>
      <c r="T35" s="398"/>
      <c r="U35" s="2"/>
      <c r="V35" s="2"/>
      <c r="W35" s="2"/>
      <c r="X35" s="2"/>
    </row>
    <row r="36" spans="1:26" s="59" customFormat="1" ht="48" customHeight="1" thickBot="1" x14ac:dyDescent="0.3">
      <c r="A36" s="1"/>
      <c r="B36" s="191" t="s">
        <v>44</v>
      </c>
      <c r="C36" s="192" t="s">
        <v>41</v>
      </c>
      <c r="D36" s="193" t="s">
        <v>42</v>
      </c>
      <c r="E36" s="194" t="s">
        <v>65</v>
      </c>
      <c r="F36" s="194" t="s">
        <v>59</v>
      </c>
      <c r="G36" s="195" t="s">
        <v>53</v>
      </c>
      <c r="H36" s="196" t="s">
        <v>69</v>
      </c>
      <c r="I36" s="219" t="s">
        <v>45</v>
      </c>
      <c r="J36" s="219" t="s">
        <v>46</v>
      </c>
      <c r="K36" s="219" t="s">
        <v>47</v>
      </c>
      <c r="L36" s="219" t="s">
        <v>48</v>
      </c>
      <c r="M36" s="219" t="s">
        <v>49</v>
      </c>
      <c r="N36" s="219" t="s">
        <v>50</v>
      </c>
      <c r="O36" s="219" t="s">
        <v>51</v>
      </c>
      <c r="P36" s="219" t="s">
        <v>52</v>
      </c>
      <c r="Q36" s="219" t="s">
        <v>61</v>
      </c>
      <c r="R36" s="219" t="s">
        <v>62</v>
      </c>
      <c r="S36" s="219" t="s">
        <v>63</v>
      </c>
      <c r="T36" s="219" t="s">
        <v>64</v>
      </c>
      <c r="U36" s="215" t="s">
        <v>40</v>
      </c>
      <c r="V36" s="206" t="s">
        <v>70</v>
      </c>
      <c r="W36" s="2"/>
      <c r="X36" s="2"/>
      <c r="Y36" s="2"/>
      <c r="Z36" s="2"/>
    </row>
    <row r="37" spans="1:26" s="59" customFormat="1" ht="3.6" hidden="1" customHeight="1" x14ac:dyDescent="0.25">
      <c r="A37" s="1"/>
      <c r="B37" s="186"/>
      <c r="C37" s="90"/>
      <c r="D37" s="108"/>
      <c r="E37" s="89"/>
      <c r="F37" s="89"/>
      <c r="G37" s="180"/>
      <c r="H37" s="202"/>
      <c r="I37" s="183"/>
      <c r="J37" s="184"/>
      <c r="K37" s="184"/>
      <c r="L37" s="184"/>
      <c r="M37" s="184"/>
      <c r="N37" s="184"/>
      <c r="O37" s="184"/>
      <c r="P37" s="184"/>
      <c r="Q37" s="184"/>
      <c r="R37" s="184"/>
      <c r="S37" s="185"/>
      <c r="T37" s="220"/>
      <c r="U37" s="216">
        <f>SUM(Table4[[#This Row],[Disbursement 1]:[Disbursement 12]])</f>
        <v>0</v>
      </c>
      <c r="V37" s="221" t="str">
        <f t="shared" ref="V37:V62" si="10">IFERROR(RIGHT(G37,LEN(G37)-SEARCH("&gt;",G37)),"")</f>
        <v/>
      </c>
      <c r="W37" s="2"/>
      <c r="X37" s="2"/>
      <c r="Y37" s="2"/>
      <c r="Z37" s="2"/>
    </row>
    <row r="38" spans="1:26" ht="15" x14ac:dyDescent="0.25">
      <c r="A38" s="2"/>
      <c r="B38" s="186" t="s">
        <v>166</v>
      </c>
      <c r="C38" s="305">
        <v>1650</v>
      </c>
      <c r="D38" s="306">
        <v>42825</v>
      </c>
      <c r="E38" s="306">
        <v>42825</v>
      </c>
      <c r="F38" s="89">
        <v>2</v>
      </c>
      <c r="G38" s="203" t="s">
        <v>167</v>
      </c>
      <c r="H38" s="202"/>
      <c r="I38" s="183">
        <v>1650</v>
      </c>
      <c r="J38" s="183"/>
      <c r="K38" s="183"/>
      <c r="L38" s="183"/>
      <c r="M38" s="183"/>
      <c r="N38" s="183"/>
      <c r="O38" s="183"/>
      <c r="P38" s="183"/>
      <c r="Q38" s="183"/>
      <c r="R38" s="183"/>
      <c r="S38" s="183"/>
      <c r="T38" s="183"/>
      <c r="U38" s="217">
        <f>SUM(Table4[[#This Row],[Disbursement 1]:[Disbursement 12]])</f>
        <v>1650</v>
      </c>
      <c r="V38" s="180" t="str">
        <f t="shared" si="10"/>
        <v>Rental of prefab office</v>
      </c>
      <c r="W38" s="2"/>
      <c r="X38" s="2"/>
      <c r="Y38" s="2"/>
      <c r="Z38" s="2"/>
    </row>
    <row r="39" spans="1:26" ht="30" x14ac:dyDescent="0.25">
      <c r="A39" s="2"/>
      <c r="B39" s="186" t="s">
        <v>168</v>
      </c>
      <c r="C39" s="90">
        <f>3214.52*2</f>
        <v>6429.04</v>
      </c>
      <c r="D39" s="306">
        <v>42825</v>
      </c>
      <c r="E39" s="306">
        <v>42825</v>
      </c>
      <c r="F39" s="89">
        <v>3</v>
      </c>
      <c r="G39" s="203" t="s">
        <v>169</v>
      </c>
      <c r="H39" s="197"/>
      <c r="I39" s="183">
        <v>3214</v>
      </c>
      <c r="J39" s="183"/>
      <c r="K39" s="183"/>
      <c r="L39" s="183"/>
      <c r="M39" s="183"/>
      <c r="N39" s="183"/>
      <c r="O39" s="183"/>
      <c r="P39" s="183"/>
      <c r="Q39" s="183"/>
      <c r="R39" s="183"/>
      <c r="S39" s="183"/>
      <c r="T39" s="183"/>
      <c r="U39" s="217">
        <f>SUM(Table4[[#This Row],[Disbursement 1]:[Disbursement 12]])</f>
        <v>3214</v>
      </c>
      <c r="V39" s="180" t="str">
        <f t="shared" si="10"/>
        <v>Design and hosting of website</v>
      </c>
      <c r="W39" s="2"/>
      <c r="X39" s="2"/>
      <c r="Y39" s="2"/>
      <c r="Z39" s="2"/>
    </row>
    <row r="40" spans="1:26" ht="30" x14ac:dyDescent="0.25">
      <c r="A40" s="2"/>
      <c r="B40" s="186" t="s">
        <v>168</v>
      </c>
      <c r="C40" s="90">
        <f>3214.52*2</f>
        <v>6429.04</v>
      </c>
      <c r="D40" s="306">
        <v>42825</v>
      </c>
      <c r="E40" s="306">
        <v>42825</v>
      </c>
      <c r="F40" s="89">
        <v>3</v>
      </c>
      <c r="G40" s="203" t="s">
        <v>171</v>
      </c>
      <c r="H40" s="197"/>
      <c r="I40" s="183">
        <v>2400</v>
      </c>
      <c r="J40" s="183"/>
      <c r="K40" s="183"/>
      <c r="L40" s="183"/>
      <c r="M40" s="183"/>
      <c r="N40" s="183"/>
      <c r="O40" s="183"/>
      <c r="P40" s="183"/>
      <c r="Q40" s="183"/>
      <c r="R40" s="183"/>
      <c r="S40" s="183"/>
      <c r="T40" s="183"/>
      <c r="U40" s="217">
        <f>SUM(Table4[[#This Row],[Disbursement 1]:[Disbursement 12]])</f>
        <v>2400</v>
      </c>
      <c r="V40" s="180" t="str">
        <f t="shared" si="10"/>
        <v>Advertising Material - deisgn, roll out printed material</v>
      </c>
      <c r="W40" s="2"/>
      <c r="X40" s="2"/>
      <c r="Y40" s="2"/>
      <c r="Z40" s="2"/>
    </row>
    <row r="41" spans="1:26" ht="15" x14ac:dyDescent="0.25">
      <c r="A41" s="2"/>
      <c r="B41" s="186" t="s">
        <v>168</v>
      </c>
      <c r="C41" s="90">
        <f>3214.52*2</f>
        <v>6429.04</v>
      </c>
      <c r="D41" s="306">
        <v>42825</v>
      </c>
      <c r="E41" s="306">
        <v>42825</v>
      </c>
      <c r="F41" s="89">
        <v>3</v>
      </c>
      <c r="G41" s="203" t="s">
        <v>170</v>
      </c>
      <c r="H41" s="197"/>
      <c r="I41" s="183">
        <v>815</v>
      </c>
      <c r="J41" s="183"/>
      <c r="K41" s="183"/>
      <c r="L41" s="183"/>
      <c r="M41" s="183"/>
      <c r="N41" s="183"/>
      <c r="O41" s="183"/>
      <c r="P41" s="183"/>
      <c r="Q41" s="183"/>
      <c r="R41" s="183"/>
      <c r="S41" s="183"/>
      <c r="T41" s="183"/>
      <c r="U41" s="217">
        <f>SUM(Table4[[#This Row],[Disbursement 1]:[Disbursement 12]])</f>
        <v>815</v>
      </c>
      <c r="V41" s="180" t="str">
        <f t="shared" si="10"/>
        <v>Media communications</v>
      </c>
      <c r="W41" s="2"/>
      <c r="X41" s="2"/>
      <c r="Y41" s="2"/>
      <c r="Z41" s="2"/>
    </row>
    <row r="42" spans="1:26" ht="30" x14ac:dyDescent="0.25">
      <c r="A42" s="2"/>
      <c r="B42" s="186" t="s">
        <v>172</v>
      </c>
      <c r="C42" s="90">
        <v>7232</v>
      </c>
      <c r="D42" s="108">
        <v>42855</v>
      </c>
      <c r="E42" s="306">
        <v>42855</v>
      </c>
      <c r="F42" s="89">
        <v>1</v>
      </c>
      <c r="G42" s="203" t="s">
        <v>173</v>
      </c>
      <c r="H42" s="197"/>
      <c r="I42" s="183"/>
      <c r="J42" s="183">
        <v>7232</v>
      </c>
      <c r="K42" s="183"/>
      <c r="L42" s="183"/>
      <c r="M42" s="183"/>
      <c r="N42" s="183"/>
      <c r="O42" s="183"/>
      <c r="P42" s="183"/>
      <c r="Q42" s="183"/>
      <c r="R42" s="183"/>
      <c r="S42" s="183"/>
      <c r="T42" s="183"/>
      <c r="U42" s="217">
        <f>SUM(Table4[[#This Row],[Disbursement 1]:[Disbursement 12]])</f>
        <v>7232</v>
      </c>
      <c r="V42" s="180" t="str">
        <f t="shared" si="10"/>
        <v>Project Management Salary</v>
      </c>
      <c r="W42" s="2"/>
      <c r="X42" s="2"/>
      <c r="Y42" s="2"/>
      <c r="Z42" s="2"/>
    </row>
    <row r="43" spans="1:26" ht="15" x14ac:dyDescent="0.25">
      <c r="A43" s="2"/>
      <c r="B43" s="207"/>
      <c r="C43" s="208"/>
      <c r="D43" s="209"/>
      <c r="E43" s="210"/>
      <c r="F43" s="210"/>
      <c r="G43" s="212"/>
      <c r="H43" s="213"/>
      <c r="I43" s="222"/>
      <c r="J43" s="221"/>
      <c r="K43" s="221"/>
      <c r="L43" s="221"/>
      <c r="M43" s="221"/>
      <c r="N43" s="221"/>
      <c r="O43" s="221"/>
      <c r="P43" s="221"/>
      <c r="Q43" s="221"/>
      <c r="R43" s="221"/>
      <c r="S43" s="221"/>
      <c r="T43" s="223"/>
      <c r="U43" s="214">
        <f>SUM(Table4[[#This Row],[Disbursement 1]:[Disbursement 12]])</f>
        <v>0</v>
      </c>
      <c r="V43" s="224" t="str">
        <f t="shared" si="10"/>
        <v/>
      </c>
      <c r="W43" s="2"/>
      <c r="X43" s="2"/>
      <c r="Y43" s="2"/>
      <c r="Z43" s="2"/>
    </row>
    <row r="44" spans="1:26" ht="15" x14ac:dyDescent="0.25">
      <c r="A44" s="2"/>
      <c r="B44" s="186"/>
      <c r="C44" s="90"/>
      <c r="D44" s="97"/>
      <c r="E44" s="91"/>
      <c r="F44" s="91"/>
      <c r="G44" s="204"/>
      <c r="H44" s="198"/>
      <c r="I44" s="183"/>
      <c r="J44" s="183"/>
      <c r="K44" s="183"/>
      <c r="L44" s="183"/>
      <c r="M44" s="183"/>
      <c r="N44" s="183"/>
      <c r="O44" s="183"/>
      <c r="P44" s="183"/>
      <c r="Q44" s="183"/>
      <c r="R44" s="183"/>
      <c r="S44" s="183"/>
      <c r="T44" s="183"/>
      <c r="U44" s="217">
        <f>SUM(Table4[[#This Row],[Disbursement 1]:[Disbursement 12]])</f>
        <v>0</v>
      </c>
      <c r="V44" s="180" t="str">
        <f t="shared" si="10"/>
        <v/>
      </c>
      <c r="W44" s="2"/>
      <c r="X44" s="2"/>
      <c r="Y44" s="2"/>
      <c r="Z44" s="2"/>
    </row>
    <row r="45" spans="1:26" ht="15" x14ac:dyDescent="0.25">
      <c r="A45" s="2"/>
      <c r="B45" s="186"/>
      <c r="C45" s="90"/>
      <c r="D45" s="97"/>
      <c r="E45" s="91"/>
      <c r="F45" s="91"/>
      <c r="G45" s="204"/>
      <c r="H45" s="198"/>
      <c r="I45" s="183"/>
      <c r="J45" s="183"/>
      <c r="K45" s="183"/>
      <c r="L45" s="183"/>
      <c r="M45" s="183"/>
      <c r="N45" s="183"/>
      <c r="O45" s="183"/>
      <c r="P45" s="183"/>
      <c r="Q45" s="183"/>
      <c r="R45" s="183"/>
      <c r="S45" s="183"/>
      <c r="T45" s="183"/>
      <c r="U45" s="217">
        <f>SUM(Table4[[#This Row],[Disbursement 1]:[Disbursement 12]])</f>
        <v>0</v>
      </c>
      <c r="V45" s="180" t="str">
        <f t="shared" si="10"/>
        <v/>
      </c>
      <c r="W45" s="2"/>
      <c r="X45" s="2"/>
      <c r="Y45" s="2"/>
      <c r="Z45" s="2"/>
    </row>
    <row r="46" spans="1:26" ht="15" x14ac:dyDescent="0.25">
      <c r="A46" s="2"/>
      <c r="B46" s="207"/>
      <c r="C46" s="208"/>
      <c r="D46" s="209"/>
      <c r="E46" s="210"/>
      <c r="F46" s="210"/>
      <c r="G46" s="212"/>
      <c r="H46" s="213"/>
      <c r="I46" s="183"/>
      <c r="J46" s="183"/>
      <c r="K46" s="183"/>
      <c r="L46" s="183"/>
      <c r="M46" s="183"/>
      <c r="N46" s="183"/>
      <c r="O46" s="183"/>
      <c r="P46" s="183"/>
      <c r="Q46" s="183"/>
      <c r="R46" s="183"/>
      <c r="S46" s="183"/>
      <c r="T46" s="183"/>
      <c r="U46" s="214">
        <f>SUM(Table4[[#This Row],[Disbursement 1]:[Disbursement 12]])</f>
        <v>0</v>
      </c>
      <c r="V46" s="224" t="str">
        <f t="shared" si="10"/>
        <v/>
      </c>
      <c r="W46" s="2"/>
      <c r="X46" s="2"/>
      <c r="Y46" s="2"/>
      <c r="Z46" s="2"/>
    </row>
    <row r="47" spans="1:26" ht="15" x14ac:dyDescent="0.25">
      <c r="A47" s="2"/>
      <c r="B47" s="186"/>
      <c r="C47" s="90"/>
      <c r="D47" s="97"/>
      <c r="E47" s="89"/>
      <c r="F47" s="89"/>
      <c r="G47" s="203"/>
      <c r="H47" s="197"/>
      <c r="I47" s="183"/>
      <c r="J47" s="183"/>
      <c r="K47" s="183"/>
      <c r="L47" s="183"/>
      <c r="M47" s="183"/>
      <c r="N47" s="183"/>
      <c r="O47" s="183"/>
      <c r="P47" s="183"/>
      <c r="Q47" s="183"/>
      <c r="R47" s="183"/>
      <c r="S47" s="183"/>
      <c r="T47" s="183"/>
      <c r="U47" s="217">
        <f>SUM(Table4[[#This Row],[Disbursement 1]:[Disbursement 12]])</f>
        <v>0</v>
      </c>
      <c r="V47" s="180" t="str">
        <f t="shared" si="10"/>
        <v/>
      </c>
      <c r="W47" s="2"/>
      <c r="X47" s="2"/>
      <c r="Y47" s="2"/>
      <c r="Z47" s="2"/>
    </row>
    <row r="48" spans="1:26" ht="15" x14ac:dyDescent="0.25">
      <c r="A48" s="2"/>
      <c r="B48" s="207"/>
      <c r="C48" s="208"/>
      <c r="D48" s="209"/>
      <c r="E48" s="210"/>
      <c r="F48" s="210"/>
      <c r="G48" s="212"/>
      <c r="H48" s="213"/>
      <c r="I48" s="183"/>
      <c r="J48" s="183"/>
      <c r="K48" s="183"/>
      <c r="L48" s="183"/>
      <c r="M48" s="183"/>
      <c r="N48" s="183"/>
      <c r="O48" s="183"/>
      <c r="P48" s="183"/>
      <c r="Q48" s="183"/>
      <c r="R48" s="183"/>
      <c r="S48" s="183"/>
      <c r="T48" s="183"/>
      <c r="U48" s="218">
        <f>SUM(Table4[[#This Row],[Disbursement 1]:[Disbursement 12]])</f>
        <v>0</v>
      </c>
      <c r="V48" s="211" t="str">
        <f t="shared" si="10"/>
        <v/>
      </c>
      <c r="W48" s="2"/>
      <c r="X48" s="2"/>
      <c r="Y48" s="2"/>
      <c r="Z48" s="2"/>
    </row>
    <row r="49" spans="1:26" ht="15" x14ac:dyDescent="0.25">
      <c r="A49" s="2"/>
      <c r="B49" s="186"/>
      <c r="C49" s="90"/>
      <c r="D49" s="97"/>
      <c r="E49" s="89"/>
      <c r="F49" s="89"/>
      <c r="G49" s="203"/>
      <c r="H49" s="197"/>
      <c r="I49" s="183"/>
      <c r="J49" s="183"/>
      <c r="K49" s="183"/>
      <c r="L49" s="183"/>
      <c r="M49" s="183"/>
      <c r="N49" s="183"/>
      <c r="O49" s="183"/>
      <c r="P49" s="183"/>
      <c r="Q49" s="183"/>
      <c r="R49" s="183"/>
      <c r="S49" s="183"/>
      <c r="T49" s="183"/>
      <c r="U49" s="217">
        <f>SUM(Table4[[#This Row],[Disbursement 1]:[Disbursement 12]])</f>
        <v>0</v>
      </c>
      <c r="V49" s="180" t="str">
        <f t="shared" si="10"/>
        <v/>
      </c>
      <c r="W49" s="2"/>
      <c r="X49" s="2"/>
      <c r="Y49" s="2"/>
      <c r="Z49" s="2"/>
    </row>
    <row r="50" spans="1:26" ht="15" x14ac:dyDescent="0.25">
      <c r="A50" s="2"/>
      <c r="B50" s="207"/>
      <c r="C50" s="208"/>
      <c r="D50" s="209"/>
      <c r="E50" s="210"/>
      <c r="F50" s="210"/>
      <c r="G50" s="212"/>
      <c r="H50" s="213"/>
      <c r="I50" s="183"/>
      <c r="J50" s="183"/>
      <c r="K50" s="183"/>
      <c r="L50" s="183"/>
      <c r="M50" s="183"/>
      <c r="N50" s="183"/>
      <c r="O50" s="183"/>
      <c r="P50" s="183"/>
      <c r="Q50" s="183"/>
      <c r="R50" s="183"/>
      <c r="S50" s="183"/>
      <c r="T50" s="183"/>
      <c r="U50" s="214">
        <f>SUM(Table4[[#This Row],[Disbursement 1]:[Disbursement 12]])</f>
        <v>0</v>
      </c>
      <c r="V50" s="224" t="str">
        <f t="shared" si="10"/>
        <v/>
      </c>
      <c r="W50" s="2"/>
      <c r="X50" s="2"/>
      <c r="Y50" s="2"/>
      <c r="Z50" s="2"/>
    </row>
    <row r="51" spans="1:26" ht="15" x14ac:dyDescent="0.25">
      <c r="A51" s="2"/>
      <c r="B51" s="186"/>
      <c r="C51" s="90"/>
      <c r="D51" s="97"/>
      <c r="E51" s="89"/>
      <c r="F51" s="89"/>
      <c r="G51" s="203"/>
      <c r="H51" s="197"/>
      <c r="I51" s="183"/>
      <c r="J51" s="183"/>
      <c r="K51" s="183"/>
      <c r="L51" s="183"/>
      <c r="M51" s="183"/>
      <c r="N51" s="183"/>
      <c r="O51" s="183"/>
      <c r="P51" s="183"/>
      <c r="Q51" s="183"/>
      <c r="R51" s="183"/>
      <c r="S51" s="183"/>
      <c r="T51" s="183"/>
      <c r="U51" s="217">
        <f>SUM(Table4[[#This Row],[Disbursement 1]:[Disbursement 12]])</f>
        <v>0</v>
      </c>
      <c r="V51" s="180" t="str">
        <f t="shared" si="10"/>
        <v/>
      </c>
      <c r="W51" s="2"/>
      <c r="X51" s="2"/>
      <c r="Y51" s="2"/>
      <c r="Z51" s="2"/>
    </row>
    <row r="52" spans="1:26" ht="15" x14ac:dyDescent="0.25">
      <c r="A52" s="2"/>
      <c r="B52" s="186"/>
      <c r="C52" s="90"/>
      <c r="D52" s="97"/>
      <c r="E52" s="89"/>
      <c r="F52" s="89"/>
      <c r="G52" s="203"/>
      <c r="H52" s="197"/>
      <c r="I52" s="183"/>
      <c r="J52" s="183"/>
      <c r="K52" s="183"/>
      <c r="L52" s="183"/>
      <c r="M52" s="183"/>
      <c r="N52" s="183"/>
      <c r="O52" s="183"/>
      <c r="P52" s="183"/>
      <c r="Q52" s="183"/>
      <c r="R52" s="183"/>
      <c r="S52" s="183"/>
      <c r="T52" s="183"/>
      <c r="U52" s="217">
        <f>SUM(Table4[[#This Row],[Disbursement 1]:[Disbursement 12]])</f>
        <v>0</v>
      </c>
      <c r="V52" s="180" t="str">
        <f t="shared" si="10"/>
        <v/>
      </c>
      <c r="W52" s="2"/>
      <c r="X52" s="2"/>
      <c r="Y52" s="2"/>
      <c r="Z52" s="2"/>
    </row>
    <row r="53" spans="1:26" ht="15" x14ac:dyDescent="0.25">
      <c r="A53" s="2"/>
      <c r="B53" s="186"/>
      <c r="C53" s="90"/>
      <c r="D53" s="97"/>
      <c r="E53" s="91"/>
      <c r="F53" s="91"/>
      <c r="G53" s="204"/>
      <c r="H53" s="198"/>
      <c r="I53" s="183"/>
      <c r="J53" s="183"/>
      <c r="K53" s="183"/>
      <c r="L53" s="183"/>
      <c r="M53" s="183"/>
      <c r="N53" s="183"/>
      <c r="O53" s="183"/>
      <c r="P53" s="183"/>
      <c r="Q53" s="183"/>
      <c r="R53" s="183"/>
      <c r="S53" s="183"/>
      <c r="T53" s="183"/>
      <c r="U53" s="217">
        <f>SUM(Table4[[#This Row],[Disbursement 1]:[Disbursement 12]])</f>
        <v>0</v>
      </c>
      <c r="V53" s="180" t="str">
        <f t="shared" si="10"/>
        <v/>
      </c>
      <c r="W53" s="2"/>
      <c r="X53" s="2"/>
      <c r="Y53" s="2"/>
      <c r="Z53" s="2"/>
    </row>
    <row r="54" spans="1:26" ht="15" x14ac:dyDescent="0.25">
      <c r="A54" s="2"/>
      <c r="B54" s="186"/>
      <c r="C54" s="90"/>
      <c r="D54" s="97"/>
      <c r="E54" s="89"/>
      <c r="F54" s="89"/>
      <c r="G54" s="203"/>
      <c r="H54" s="197"/>
      <c r="I54" s="183"/>
      <c r="J54" s="183"/>
      <c r="K54" s="183"/>
      <c r="L54" s="183"/>
      <c r="M54" s="183"/>
      <c r="N54" s="183"/>
      <c r="O54" s="183"/>
      <c r="P54" s="183"/>
      <c r="Q54" s="183"/>
      <c r="R54" s="183"/>
      <c r="S54" s="183"/>
      <c r="T54" s="183"/>
      <c r="U54" s="217">
        <f>SUM(Table4[[#This Row],[Disbursement 1]:[Disbursement 12]])</f>
        <v>0</v>
      </c>
      <c r="V54" s="180" t="str">
        <f t="shared" si="10"/>
        <v/>
      </c>
      <c r="W54" s="2"/>
      <c r="X54" s="2"/>
      <c r="Y54" s="2"/>
      <c r="Z54" s="2"/>
    </row>
    <row r="55" spans="1:26" ht="15" x14ac:dyDescent="0.25">
      <c r="A55" s="2"/>
      <c r="B55" s="186"/>
      <c r="C55" s="90"/>
      <c r="D55" s="97"/>
      <c r="E55" s="89"/>
      <c r="F55" s="89"/>
      <c r="G55" s="203"/>
      <c r="H55" s="197"/>
      <c r="I55" s="183"/>
      <c r="J55" s="183"/>
      <c r="K55" s="183"/>
      <c r="L55" s="183"/>
      <c r="M55" s="183"/>
      <c r="N55" s="183"/>
      <c r="O55" s="183"/>
      <c r="P55" s="183"/>
      <c r="Q55" s="183"/>
      <c r="R55" s="183"/>
      <c r="S55" s="183"/>
      <c r="T55" s="183"/>
      <c r="U55" s="217">
        <f>SUM(Table4[[#This Row],[Disbursement 1]:[Disbursement 12]])</f>
        <v>0</v>
      </c>
      <c r="V55" s="180" t="str">
        <f t="shared" si="10"/>
        <v/>
      </c>
      <c r="W55" s="2"/>
      <c r="X55" s="2"/>
      <c r="Y55" s="2"/>
      <c r="Z55" s="2"/>
    </row>
    <row r="56" spans="1:26" ht="15" x14ac:dyDescent="0.25">
      <c r="A56" s="2"/>
      <c r="B56" s="186"/>
      <c r="C56" s="90"/>
      <c r="D56" s="97"/>
      <c r="E56" s="89"/>
      <c r="F56" s="89"/>
      <c r="G56" s="203"/>
      <c r="H56" s="197"/>
      <c r="I56" s="183"/>
      <c r="J56" s="183"/>
      <c r="K56" s="183"/>
      <c r="L56" s="183"/>
      <c r="M56" s="183"/>
      <c r="N56" s="183"/>
      <c r="O56" s="183"/>
      <c r="P56" s="183"/>
      <c r="Q56" s="183"/>
      <c r="R56" s="183"/>
      <c r="S56" s="183"/>
      <c r="T56" s="183"/>
      <c r="U56" s="217">
        <f>SUM(Table4[[#This Row],[Disbursement 1]:[Disbursement 12]])</f>
        <v>0</v>
      </c>
      <c r="V56" s="180" t="str">
        <f t="shared" si="10"/>
        <v/>
      </c>
      <c r="W56" s="2"/>
      <c r="X56" s="2"/>
      <c r="Y56" s="2"/>
      <c r="Z56" s="2"/>
    </row>
    <row r="57" spans="1:26" ht="15" x14ac:dyDescent="0.25">
      <c r="A57" s="2"/>
      <c r="B57" s="186"/>
      <c r="C57" s="90"/>
      <c r="D57" s="97"/>
      <c r="E57" s="89"/>
      <c r="F57" s="89"/>
      <c r="G57" s="203"/>
      <c r="H57" s="197"/>
      <c r="I57" s="183"/>
      <c r="J57" s="183"/>
      <c r="K57" s="183"/>
      <c r="L57" s="183"/>
      <c r="M57" s="183"/>
      <c r="N57" s="183"/>
      <c r="O57" s="183"/>
      <c r="P57" s="183"/>
      <c r="Q57" s="183"/>
      <c r="R57" s="183"/>
      <c r="S57" s="183"/>
      <c r="T57" s="183"/>
      <c r="U57" s="217">
        <f>SUM(Table4[[#This Row],[Disbursement 1]:[Disbursement 12]])</f>
        <v>0</v>
      </c>
      <c r="V57" s="180" t="str">
        <f t="shared" si="10"/>
        <v/>
      </c>
      <c r="W57" s="2"/>
      <c r="X57" s="2"/>
      <c r="Y57" s="2"/>
      <c r="Z57" s="2"/>
    </row>
    <row r="58" spans="1:26" ht="15" x14ac:dyDescent="0.25">
      <c r="A58" s="2"/>
      <c r="B58" s="186"/>
      <c r="C58" s="90"/>
      <c r="D58" s="97"/>
      <c r="E58" s="89"/>
      <c r="F58" s="89"/>
      <c r="G58" s="203"/>
      <c r="H58" s="197"/>
      <c r="I58" s="183"/>
      <c r="J58" s="183"/>
      <c r="K58" s="183"/>
      <c r="L58" s="183"/>
      <c r="M58" s="183"/>
      <c r="N58" s="183"/>
      <c r="O58" s="183"/>
      <c r="P58" s="183"/>
      <c r="Q58" s="183"/>
      <c r="R58" s="183"/>
      <c r="S58" s="183"/>
      <c r="T58" s="183"/>
      <c r="U58" s="217">
        <f>SUM(Table4[[#This Row],[Disbursement 1]:[Disbursement 12]])</f>
        <v>0</v>
      </c>
      <c r="V58" s="180" t="str">
        <f t="shared" si="10"/>
        <v/>
      </c>
      <c r="W58" s="2"/>
      <c r="X58" s="2"/>
      <c r="Y58" s="2"/>
      <c r="Z58" s="2"/>
    </row>
    <row r="59" spans="1:26" ht="15" x14ac:dyDescent="0.25">
      <c r="A59" s="2"/>
      <c r="B59" s="186"/>
      <c r="C59" s="90"/>
      <c r="D59" s="97"/>
      <c r="E59" s="89"/>
      <c r="F59" s="89"/>
      <c r="G59" s="203"/>
      <c r="H59" s="197"/>
      <c r="I59" s="183"/>
      <c r="J59" s="183"/>
      <c r="K59" s="183"/>
      <c r="L59" s="183"/>
      <c r="M59" s="183"/>
      <c r="N59" s="183"/>
      <c r="O59" s="183"/>
      <c r="P59" s="183"/>
      <c r="Q59" s="183"/>
      <c r="R59" s="183"/>
      <c r="S59" s="183"/>
      <c r="T59" s="183"/>
      <c r="U59" s="217">
        <f>SUM(Table4[[#This Row],[Disbursement 1]:[Disbursement 12]])</f>
        <v>0</v>
      </c>
      <c r="V59" s="180" t="str">
        <f t="shared" si="10"/>
        <v/>
      </c>
      <c r="W59" s="2"/>
      <c r="X59" s="2"/>
      <c r="Y59" s="2"/>
      <c r="Z59" s="2"/>
    </row>
    <row r="60" spans="1:26" ht="15" x14ac:dyDescent="0.25">
      <c r="A60" s="2"/>
      <c r="B60" s="186"/>
      <c r="C60" s="90"/>
      <c r="D60" s="97"/>
      <c r="E60" s="91"/>
      <c r="F60" s="91"/>
      <c r="G60" s="204"/>
      <c r="H60" s="198"/>
      <c r="I60" s="183"/>
      <c r="J60" s="183"/>
      <c r="K60" s="183"/>
      <c r="L60" s="183"/>
      <c r="M60" s="183"/>
      <c r="N60" s="183"/>
      <c r="O60" s="183"/>
      <c r="P60" s="183"/>
      <c r="Q60" s="183"/>
      <c r="R60" s="183"/>
      <c r="S60" s="183"/>
      <c r="T60" s="183"/>
      <c r="U60" s="217">
        <f>SUM(Table4[[#This Row],[Disbursement 1]:[Disbursement 12]])</f>
        <v>0</v>
      </c>
      <c r="V60" s="180" t="str">
        <f t="shared" si="10"/>
        <v/>
      </c>
      <c r="W60" s="2"/>
      <c r="X60" s="2"/>
      <c r="Y60" s="2"/>
      <c r="Z60" s="2"/>
    </row>
    <row r="61" spans="1:26" ht="15" x14ac:dyDescent="0.25">
      <c r="A61" s="2"/>
      <c r="B61" s="186"/>
      <c r="C61" s="90"/>
      <c r="D61" s="97"/>
      <c r="E61" s="91"/>
      <c r="F61" s="91"/>
      <c r="G61" s="204"/>
      <c r="H61" s="198"/>
      <c r="I61" s="183"/>
      <c r="J61" s="183"/>
      <c r="K61" s="183"/>
      <c r="L61" s="183"/>
      <c r="M61" s="183"/>
      <c r="N61" s="183"/>
      <c r="O61" s="183"/>
      <c r="P61" s="183"/>
      <c r="Q61" s="183"/>
      <c r="R61" s="183"/>
      <c r="S61" s="183"/>
      <c r="T61" s="183"/>
      <c r="U61" s="217">
        <f>SUM(Table4[[#This Row],[Disbursement 1]:[Disbursement 12]])</f>
        <v>0</v>
      </c>
      <c r="V61" s="180" t="str">
        <f t="shared" si="10"/>
        <v/>
      </c>
      <c r="W61" s="2"/>
      <c r="X61" s="2"/>
      <c r="Y61" s="2"/>
      <c r="Z61" s="2"/>
    </row>
    <row r="62" spans="1:26" ht="15.6" thickBot="1" x14ac:dyDescent="0.3">
      <c r="A62" s="2"/>
      <c r="B62" s="186"/>
      <c r="C62" s="90"/>
      <c r="D62" s="97"/>
      <c r="E62" s="107"/>
      <c r="F62" s="107"/>
      <c r="G62" s="205"/>
      <c r="H62" s="199"/>
      <c r="I62" s="183"/>
      <c r="J62" s="183"/>
      <c r="K62" s="183"/>
      <c r="L62" s="183"/>
      <c r="M62" s="183"/>
      <c r="N62" s="183"/>
      <c r="O62" s="183"/>
      <c r="P62" s="183"/>
      <c r="Q62" s="183"/>
      <c r="R62" s="183"/>
      <c r="S62" s="183"/>
      <c r="T62" s="183"/>
      <c r="U62" s="217">
        <f>SUM(Table4[[#This Row],[Disbursement 1]:[Disbursement 12]])</f>
        <v>0</v>
      </c>
      <c r="V62" s="180" t="str">
        <f t="shared" si="10"/>
        <v/>
      </c>
      <c r="W62" s="2"/>
      <c r="X62" s="2"/>
      <c r="Y62" s="2"/>
      <c r="Z62" s="2"/>
    </row>
    <row r="63" spans="1:26" s="59" customFormat="1" ht="7.8" hidden="1" customHeight="1" thickBot="1" x14ac:dyDescent="0.3">
      <c r="A63" s="1"/>
      <c r="B63" s="109"/>
      <c r="C63" s="110"/>
      <c r="D63" s="111"/>
      <c r="E63" s="100"/>
      <c r="F63" s="100"/>
      <c r="G63" s="182" t="s">
        <v>68</v>
      </c>
      <c r="H63" s="200"/>
      <c r="I63" s="99"/>
      <c r="J63" s="98"/>
      <c r="K63" s="98"/>
      <c r="L63" s="98"/>
      <c r="M63" s="98"/>
      <c r="N63" s="101"/>
      <c r="O63" s="101"/>
      <c r="P63" s="101"/>
      <c r="Q63" s="101"/>
      <c r="R63" s="101"/>
      <c r="S63" s="101"/>
      <c r="T63" s="102"/>
      <c r="U63" s="2"/>
      <c r="V63" s="2"/>
      <c r="W63" s="2"/>
      <c r="X63" s="2"/>
    </row>
    <row r="64" spans="1:26" ht="16.2" thickBot="1" x14ac:dyDescent="0.35">
      <c r="A64" s="2"/>
      <c r="B64" s="112"/>
      <c r="C64" s="113"/>
      <c r="D64" s="114"/>
      <c r="E64" s="92"/>
      <c r="F64" s="92"/>
      <c r="G64" s="187" t="s">
        <v>67</v>
      </c>
      <c r="H64" s="201"/>
      <c r="I64" s="188">
        <f>SUM(I37:I62)</f>
        <v>8079</v>
      </c>
      <c r="J64" s="189">
        <f t="shared" ref="J64:T64" si="11">SUM(J37:J62)</f>
        <v>7232</v>
      </c>
      <c r="K64" s="189">
        <f t="shared" si="11"/>
        <v>0</v>
      </c>
      <c r="L64" s="189">
        <f t="shared" si="11"/>
        <v>0</v>
      </c>
      <c r="M64" s="189">
        <f t="shared" si="11"/>
        <v>0</v>
      </c>
      <c r="N64" s="189">
        <f t="shared" si="11"/>
        <v>0</v>
      </c>
      <c r="O64" s="189">
        <f t="shared" si="11"/>
        <v>0</v>
      </c>
      <c r="P64" s="190">
        <f t="shared" si="11"/>
        <v>0</v>
      </c>
      <c r="Q64" s="189">
        <f t="shared" si="11"/>
        <v>0</v>
      </c>
      <c r="R64" s="225">
        <f>SUM(R37:R62)</f>
        <v>0</v>
      </c>
      <c r="S64" s="189">
        <f t="shared" si="11"/>
        <v>0</v>
      </c>
      <c r="T64" s="190">
        <f t="shared" si="11"/>
        <v>0</v>
      </c>
      <c r="U64" s="2"/>
      <c r="V64" s="2"/>
      <c r="W64" s="2"/>
      <c r="X64" s="2"/>
    </row>
    <row r="65" spans="1:24" ht="44.4" customHeight="1" x14ac:dyDescent="0.25">
      <c r="A65" s="2"/>
      <c r="B65" s="2"/>
      <c r="C65" s="2"/>
      <c r="D65" s="2"/>
      <c r="E65" s="2"/>
      <c r="F65" s="2"/>
      <c r="G65" s="2"/>
      <c r="H65" s="2"/>
      <c r="I65" s="2"/>
      <c r="J65" s="2"/>
      <c r="K65" s="2"/>
      <c r="L65" s="2"/>
      <c r="M65" s="2"/>
      <c r="N65" s="2"/>
      <c r="O65" s="2"/>
      <c r="P65" s="2"/>
      <c r="Q65" s="2"/>
      <c r="R65" s="2"/>
      <c r="S65" s="2"/>
      <c r="T65" s="2"/>
      <c r="U65" s="2"/>
      <c r="V65" s="2"/>
      <c r="W65" s="2"/>
      <c r="X65" s="2"/>
    </row>
    <row r="66" spans="1:24" hidden="1" x14ac:dyDescent="0.25">
      <c r="A66" s="2"/>
      <c r="B66" s="2"/>
      <c r="C66" s="2"/>
      <c r="D66" s="2"/>
      <c r="E66" s="2"/>
      <c r="F66" s="2"/>
      <c r="G66" s="2"/>
      <c r="H66" s="2"/>
      <c r="I66" s="2"/>
      <c r="J66" s="2"/>
      <c r="K66" s="2"/>
      <c r="L66" s="2"/>
      <c r="M66" s="2"/>
      <c r="N66" s="2"/>
      <c r="O66" s="2"/>
      <c r="P66" s="2"/>
      <c r="Q66" s="2"/>
      <c r="R66" s="2"/>
      <c r="S66" s="2"/>
      <c r="T66" s="2"/>
      <c r="U66" s="2"/>
      <c r="V66" s="2"/>
      <c r="W66" s="2"/>
      <c r="X66" s="2"/>
    </row>
    <row r="67" spans="1:24" hidden="1" x14ac:dyDescent="0.25">
      <c r="A67" s="2"/>
      <c r="B67" s="2"/>
      <c r="C67" s="2"/>
      <c r="D67" s="2"/>
      <c r="E67" s="2"/>
      <c r="F67" s="2"/>
      <c r="G67" s="2"/>
      <c r="H67" s="2"/>
      <c r="I67" s="2"/>
      <c r="J67" s="2"/>
      <c r="K67" s="2"/>
      <c r="L67" s="2"/>
      <c r="M67" s="2"/>
      <c r="N67" s="2"/>
      <c r="O67" s="2"/>
      <c r="P67" s="2"/>
      <c r="Q67" s="2"/>
      <c r="R67" s="2"/>
      <c r="S67" s="2"/>
      <c r="T67" s="2"/>
      <c r="U67" s="2"/>
      <c r="V67" s="2"/>
      <c r="W67" s="2"/>
      <c r="X67" s="2"/>
    </row>
    <row r="68" spans="1:24" hidden="1" x14ac:dyDescent="0.25">
      <c r="A68" s="2"/>
      <c r="B68" s="2"/>
      <c r="C68" s="2"/>
      <c r="D68" s="2"/>
      <c r="E68" s="2"/>
      <c r="F68" s="2"/>
      <c r="G68" s="2"/>
      <c r="H68" s="2"/>
      <c r="I68" s="2"/>
      <c r="J68" s="2"/>
      <c r="K68" s="2"/>
      <c r="L68" s="2"/>
      <c r="M68" s="2"/>
      <c r="N68" s="2"/>
      <c r="O68" s="2"/>
      <c r="P68" s="2"/>
      <c r="Q68" s="2"/>
      <c r="R68" s="2"/>
      <c r="S68" s="2"/>
      <c r="T68" s="2"/>
      <c r="U68" s="2"/>
      <c r="V68" s="2"/>
      <c r="W68" s="2"/>
      <c r="X68" s="2"/>
    </row>
    <row r="69" spans="1:24" hidden="1" x14ac:dyDescent="0.25">
      <c r="A69" s="2"/>
      <c r="B69" s="2"/>
      <c r="C69" s="2"/>
      <c r="D69" s="2"/>
      <c r="E69" s="2"/>
      <c r="F69" s="2"/>
      <c r="G69" s="2"/>
      <c r="H69" s="2"/>
      <c r="I69" s="2"/>
      <c r="J69" s="2"/>
      <c r="K69" s="2"/>
      <c r="L69" s="2"/>
      <c r="M69" s="2"/>
      <c r="N69" s="2"/>
      <c r="O69" s="2"/>
      <c r="P69" s="2"/>
      <c r="Q69" s="2"/>
      <c r="R69" s="2"/>
      <c r="S69" s="2"/>
      <c r="T69" s="2"/>
      <c r="U69" s="2"/>
      <c r="V69" s="2"/>
      <c r="W69" s="2"/>
      <c r="X69" s="2"/>
    </row>
    <row r="70" spans="1:24" hidden="1" x14ac:dyDescent="0.25">
      <c r="A70" s="2"/>
      <c r="B70" s="2"/>
      <c r="C70" s="2"/>
      <c r="D70" s="2"/>
      <c r="E70" s="2"/>
      <c r="F70" s="2"/>
      <c r="G70" s="2"/>
      <c r="H70" s="2"/>
      <c r="I70" s="2"/>
      <c r="J70" s="2"/>
      <c r="K70" s="2"/>
      <c r="L70" s="2"/>
      <c r="M70" s="2"/>
      <c r="N70" s="2"/>
      <c r="O70" s="2"/>
      <c r="P70" s="2"/>
      <c r="Q70" s="2"/>
      <c r="R70" s="2"/>
      <c r="S70" s="2"/>
      <c r="T70" s="2"/>
      <c r="U70" s="2"/>
      <c r="V70" s="2"/>
      <c r="W70" s="2"/>
      <c r="X70" s="2"/>
    </row>
    <row r="71" spans="1:24" hidden="1" x14ac:dyDescent="0.25">
      <c r="A71" s="2"/>
      <c r="B71" s="2"/>
      <c r="C71" s="2"/>
      <c r="D71" s="2"/>
      <c r="E71" s="2"/>
      <c r="F71" s="2"/>
      <c r="G71" s="2"/>
      <c r="H71" s="2"/>
      <c r="I71" s="2"/>
      <c r="J71" s="2"/>
      <c r="K71" s="2"/>
      <c r="L71" s="2"/>
      <c r="M71" s="2"/>
      <c r="N71" s="2"/>
      <c r="O71" s="2"/>
      <c r="P71" s="2"/>
      <c r="Q71" s="2"/>
      <c r="R71" s="2"/>
      <c r="S71" s="2"/>
      <c r="T71" s="2"/>
      <c r="U71" s="2"/>
      <c r="V71" s="2"/>
      <c r="W71" s="2"/>
      <c r="X71" s="2"/>
    </row>
    <row r="72" spans="1:24" hidden="1" x14ac:dyDescent="0.25">
      <c r="A72" s="2"/>
      <c r="B72" s="2"/>
      <c r="C72" s="2"/>
      <c r="D72" s="2"/>
      <c r="E72" s="2"/>
      <c r="F72" s="2"/>
      <c r="G72" s="2"/>
      <c r="H72" s="2"/>
      <c r="I72" s="2"/>
      <c r="J72" s="2"/>
      <c r="K72" s="2"/>
      <c r="L72" s="2"/>
      <c r="M72" s="2"/>
      <c r="N72" s="2"/>
      <c r="O72" s="2"/>
      <c r="P72" s="2"/>
      <c r="Q72" s="2"/>
      <c r="R72" s="2"/>
      <c r="S72" s="2"/>
      <c r="T72" s="2"/>
      <c r="U72" s="2"/>
      <c r="V72" s="2"/>
      <c r="W72" s="2"/>
      <c r="X72" s="2"/>
    </row>
    <row r="73" spans="1:24" hidden="1" x14ac:dyDescent="0.25">
      <c r="A73" s="2"/>
      <c r="B73" s="2"/>
      <c r="C73" s="2"/>
      <c r="D73" s="2"/>
      <c r="E73" s="2"/>
      <c r="F73" s="2"/>
      <c r="G73" s="2"/>
      <c r="H73" s="2"/>
      <c r="I73" s="2"/>
      <c r="J73" s="2"/>
      <c r="K73" s="2"/>
      <c r="L73" s="2"/>
      <c r="M73" s="2"/>
      <c r="N73" s="2"/>
      <c r="O73" s="2"/>
      <c r="P73" s="2"/>
      <c r="Q73" s="2"/>
      <c r="R73" s="2"/>
      <c r="S73" s="2"/>
      <c r="T73" s="2"/>
      <c r="U73" s="2"/>
      <c r="V73" s="2"/>
      <c r="W73" s="2"/>
      <c r="X73" s="2"/>
    </row>
    <row r="74" spans="1:24" hidden="1" x14ac:dyDescent="0.25"/>
    <row r="75" spans="1:24" hidden="1" x14ac:dyDescent="0.25"/>
    <row r="76" spans="1:24" hidden="1" x14ac:dyDescent="0.25"/>
    <row r="77" spans="1:24" hidden="1" x14ac:dyDescent="0.25"/>
    <row r="78" spans="1:24" hidden="1" x14ac:dyDescent="0.25"/>
    <row r="79" spans="1:24" hidden="1" x14ac:dyDescent="0.25"/>
    <row r="80" spans="1:24"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sheetData>
  <sheetProtection algorithmName="SHA-512" hashValue="oejFz8cEU+0eqqIAIhIO312FGiUaVopEEfYywOhD0K9K42WyrJ4VieVja8uwPQOy2DKmd5Sp3OrXyJMcUUzElQ==" saltValue="n0bkHhzjAL+TOdlzLv8AuQ==" spinCount="100000" sheet="1" objects="1" scenarios="1" formatCells="0" insertRows="0" deleteRows="0" selectLockedCells="1"/>
  <mergeCells count="6">
    <mergeCell ref="I35:T35"/>
    <mergeCell ref="C1:C3"/>
    <mergeCell ref="D1:D3"/>
    <mergeCell ref="E1:E3"/>
    <mergeCell ref="I3:L29"/>
    <mergeCell ref="I2:L2"/>
  </mergeCells>
  <dataValidations xWindow="1072" yWindow="683" count="3">
    <dataValidation type="list" allowBlank="1" showErrorMessage="1" error="Please select an Output from the List" sqref="F37:F62">
      <formula1>"1,2,3,4,5,6,7,8"</formula1>
    </dataValidation>
    <dataValidation type="list" allowBlank="1" showErrorMessage="1" errorTitle="Error" error="Please select a Line Item from the Drop Down List" promptTitle="Error" prompt="Please select a Line Item from the Drop Down List" sqref="G37:G63 H37 H63">
      <formula1>$X$4:$X$33</formula1>
    </dataValidation>
    <dataValidation allowBlank="1" showErrorMessage="1" errorTitle="Error" error="Please select a Line Item from the Drop Down List" promptTitle="Error" prompt="Please select a Line Item from the Drop Down List" sqref="H38:H62"/>
  </dataValidations>
  <pageMargins left="0.7" right="0.7" top="0.75" bottom="0.75" header="0.3" footer="0.3"/>
  <pageSetup paperSize="9" scale="44" fitToHeight="0"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7" operator="notEqual" id="{9D1705E6-B73D-4238-B9A5-04DCB500DE61}">
            <xm:f>'P4F Budget Recon'!$D$4</xm:f>
            <x14:dxf>
              <fill>
                <patternFill>
                  <bgColor theme="5" tint="0.39994506668294322"/>
                </patternFill>
              </fill>
            </x14:dxf>
          </x14:cfRule>
          <xm:sqref>D4</xm:sqref>
        </x14:conditionalFormatting>
        <x14:conditionalFormatting xmlns:xm="http://schemas.microsoft.com/office/excel/2006/main">
          <x14:cfRule type="cellIs" priority="6" operator="notEqual" id="{CE7C2AC7-4055-441B-8379-E991EC849283}">
            <xm:f>'P4F Budget Recon'!$D$15</xm:f>
            <x14:dxf>
              <fill>
                <patternFill>
                  <bgColor theme="5" tint="0.39994506668294322"/>
                </patternFill>
              </fill>
            </x14:dxf>
          </x14:cfRule>
          <xm:sqref>D13</xm:sqref>
        </x14:conditionalFormatting>
        <x14:conditionalFormatting xmlns:xm="http://schemas.microsoft.com/office/excel/2006/main">
          <x14:cfRule type="cellIs" priority="5" operator="notEqual" id="{0EA4E3B7-929A-4146-AF0B-611F796E3412}">
            <xm:f>'P4F Budget Recon'!$D$18</xm:f>
            <x14:dxf>
              <fill>
                <patternFill>
                  <bgColor theme="5" tint="0.39994506668294322"/>
                </patternFill>
              </fill>
            </x14:dxf>
          </x14:cfRule>
          <xm:sqref>D14</xm:sqref>
        </x14:conditionalFormatting>
        <x14:conditionalFormatting xmlns:xm="http://schemas.microsoft.com/office/excel/2006/main">
          <x14:cfRule type="cellIs" priority="4" operator="notEqual" id="{7E6B5746-B5D4-49AE-A111-4F2BFEFC890A}">
            <xm:f>'P4F Budget Recon'!$D$25</xm:f>
            <x14:dxf>
              <fill>
                <patternFill>
                  <bgColor theme="5" tint="0.39994506668294322"/>
                </patternFill>
              </fill>
            </x14:dxf>
          </x14:cfRule>
          <xm:sqref>D19</xm:sqref>
        </x14:conditionalFormatting>
        <x14:conditionalFormatting xmlns:xm="http://schemas.microsoft.com/office/excel/2006/main">
          <x14:cfRule type="cellIs" priority="3" operator="notEqual" id="{BDC1FB5E-63C0-427D-9034-A2E54EBBEE95}">
            <xm:f>'P4F Budget Recon'!$D$36</xm:f>
            <x14:dxf>
              <fill>
                <patternFill>
                  <bgColor theme="5" tint="0.39994506668294322"/>
                </patternFill>
              </fill>
            </x14:dxf>
          </x14:cfRule>
          <xm:sqref>D29</xm:sqref>
        </x14:conditionalFormatting>
        <x14:conditionalFormatting xmlns:xm="http://schemas.microsoft.com/office/excel/2006/main">
          <x14:cfRule type="cellIs" priority="2" operator="notEqual" id="{9A619033-0387-4980-BACD-4A2E03B54DDE}">
            <xm:f>'P4F Budget Recon'!$D$42</xm:f>
            <x14:dxf>
              <fill>
                <patternFill>
                  <bgColor theme="5" tint="0.39994506668294322"/>
                </patternFill>
              </fill>
            </x14:dxf>
          </x14:cfRule>
          <xm:sqref>D33</xm:sqref>
        </x14:conditionalFormatting>
        <x14:conditionalFormatting xmlns:xm="http://schemas.microsoft.com/office/excel/2006/main">
          <x14:cfRule type="cellIs" priority="1" operator="notEqual" id="{619491E2-491F-4B8C-B964-3BD77C7E55D6}">
            <xm:f>'P4F Budget Recon'!$D$45</xm:f>
            <x14:dxf>
              <fill>
                <patternFill>
                  <bgColor theme="5" tint="0.39994506668294322"/>
                </patternFill>
              </fill>
            </x14:dxf>
          </x14:cfRule>
          <xm:sqref>D34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19"/>
  <sheetViews>
    <sheetView workbookViewId="0">
      <selection activeCell="G28" sqref="G28"/>
    </sheetView>
  </sheetViews>
  <sheetFormatPr defaultRowHeight="13.2" x14ac:dyDescent="0.25"/>
  <sheetData>
    <row r="1" spans="1:4" x14ac:dyDescent="0.25">
      <c r="C1" t="s">
        <v>71</v>
      </c>
      <c r="D1" t="s">
        <v>72</v>
      </c>
    </row>
    <row r="2" spans="1:4" x14ac:dyDescent="0.25">
      <c r="A2" t="s">
        <v>73</v>
      </c>
      <c r="B2">
        <v>1.1000000000000001</v>
      </c>
      <c r="C2">
        <f>SUMPRODUCT(('P4F Budget Recon'!$A$6:$A$43=B2)*'P4F Budget Recon'!$C$6:$C$43)</f>
        <v>0</v>
      </c>
      <c r="D2">
        <f>SUMPRODUCT(('P4F Budget Recon'!$A$6:$A$43=B2)*'P4F Budget Recon'!$D$6:$D$43)</f>
        <v>0</v>
      </c>
    </row>
    <row r="3" spans="1:4" x14ac:dyDescent="0.25">
      <c r="A3" t="s">
        <v>74</v>
      </c>
      <c r="B3">
        <v>1.2</v>
      </c>
      <c r="C3">
        <f>SUMPRODUCT(('P4F Budget Recon'!$A$6:$A$43=B3)*'P4F Budget Recon'!$C$6:$C$43)</f>
        <v>64290.400000000001</v>
      </c>
      <c r="D3">
        <f>SUMPRODUCT(('P4F Budget Recon'!$A$6:$A$43=B3)*'P4F Budget Recon'!$D$6:$D$43)</f>
        <v>7232</v>
      </c>
    </row>
    <row r="4" spans="1:4" x14ac:dyDescent="0.25">
      <c r="A4" t="s">
        <v>75</v>
      </c>
      <c r="B4">
        <v>2.1</v>
      </c>
      <c r="C4">
        <f>SUMPRODUCT(('P4F Budget Recon'!$A$6:$A$43=B4)*'P4F Budget Recon'!$C$6:$C$43)</f>
        <v>0</v>
      </c>
      <c r="D4">
        <f>SUMPRODUCT(('P4F Budget Recon'!$A$6:$A$43=B4)*'P4F Budget Recon'!$D$6:$D$43)</f>
        <v>0</v>
      </c>
    </row>
    <row r="5" spans="1:4" x14ac:dyDescent="0.25">
      <c r="A5" t="s">
        <v>76</v>
      </c>
      <c r="B5">
        <v>2.2000000000000002</v>
      </c>
      <c r="C5">
        <f>SUMPRODUCT(('P4F Budget Recon'!$A$6:$A$43=B5)*'P4F Budget Recon'!$C$6:$C$43)</f>
        <v>0</v>
      </c>
      <c r="D5">
        <f>SUMPRODUCT(('P4F Budget Recon'!$A$6:$A$43=B5)*'P4F Budget Recon'!$D$6:$D$43)</f>
        <v>0</v>
      </c>
    </row>
    <row r="6" spans="1:4" x14ac:dyDescent="0.25">
      <c r="A6" t="s">
        <v>77</v>
      </c>
      <c r="B6">
        <v>2.2999999999999998</v>
      </c>
      <c r="C6">
        <f>SUMPRODUCT(('P4F Budget Recon'!$A$6:$A$43=B6)*'P4F Budget Recon'!$C$6:$C$43)</f>
        <v>0</v>
      </c>
      <c r="D6">
        <f>SUMPRODUCT(('P4F Budget Recon'!$A$6:$A$43=B6)*'P4F Budget Recon'!$D$6:$D$43)</f>
        <v>0</v>
      </c>
    </row>
    <row r="7" spans="1:4" x14ac:dyDescent="0.25">
      <c r="A7" t="s">
        <v>78</v>
      </c>
      <c r="B7">
        <v>2.4</v>
      </c>
      <c r="C7">
        <f>SUMPRODUCT(('P4F Budget Recon'!$A$6:$A$43=B7)*'P4F Budget Recon'!$C$6:$C$43)</f>
        <v>0</v>
      </c>
      <c r="D7">
        <f>SUMPRODUCT(('P4F Budget Recon'!$A$6:$A$43=B7)*'P4F Budget Recon'!$D$6:$D$43)</f>
        <v>0</v>
      </c>
    </row>
    <row r="8" spans="1:4" x14ac:dyDescent="0.25">
      <c r="A8" t="s">
        <v>79</v>
      </c>
      <c r="B8">
        <v>2.5</v>
      </c>
      <c r="C8">
        <f>SUMPRODUCT(('P4F Budget Recon'!$A$6:$A$43=B8)*'P4F Budget Recon'!$C$6:$C$43)</f>
        <v>0</v>
      </c>
      <c r="D8">
        <f>SUMPRODUCT(('P4F Budget Recon'!$A$6:$A$43=B8)*'P4F Budget Recon'!$D$6:$D$43)</f>
        <v>0</v>
      </c>
    </row>
    <row r="9" spans="1:4" x14ac:dyDescent="0.25">
      <c r="A9" t="s">
        <v>80</v>
      </c>
      <c r="B9">
        <v>3.1</v>
      </c>
      <c r="C9">
        <f>SUMPRODUCT(('P4F Budget Recon'!$A$6:$A$43=B9)*'P4F Budget Recon'!$C$6:$C$43)</f>
        <v>22501.64</v>
      </c>
      <c r="D9">
        <f>SUMPRODUCT(('P4F Budget Recon'!$A$6:$A$43=B9)*'P4F Budget Recon'!$D$6:$D$43)</f>
        <v>0</v>
      </c>
    </row>
    <row r="10" spans="1:4" x14ac:dyDescent="0.25">
      <c r="A10" t="s">
        <v>81</v>
      </c>
      <c r="B10">
        <v>3.2</v>
      </c>
      <c r="C10">
        <f>SUMPRODUCT(('P4F Budget Recon'!$A$6:$A$43=B10)*'P4F Budget Recon'!$C$6:$C$43)</f>
        <v>0</v>
      </c>
      <c r="D10">
        <f>SUMPRODUCT(('P4F Budget Recon'!$A$6:$A$43=B10)*'P4F Budget Recon'!$D$6:$D$43)</f>
        <v>0</v>
      </c>
    </row>
    <row r="11" spans="1:4" x14ac:dyDescent="0.25">
      <c r="A11" t="s">
        <v>82</v>
      </c>
      <c r="B11">
        <v>3.3</v>
      </c>
      <c r="C11">
        <f>SUMPRODUCT(('P4F Budget Recon'!$A$6:$A$43=B11)*'P4F Budget Recon'!$C$6:$C$43)</f>
        <v>1607.26</v>
      </c>
      <c r="D11">
        <f>SUMPRODUCT(('P4F Budget Recon'!$A$6:$A$43=B11)*'P4F Budget Recon'!$D$6:$D$43)</f>
        <v>1650</v>
      </c>
    </row>
    <row r="12" spans="1:4" x14ac:dyDescent="0.25">
      <c r="A12" t="s">
        <v>83</v>
      </c>
      <c r="B12">
        <v>3.4</v>
      </c>
      <c r="C12">
        <f>SUMPRODUCT(('P4F Budget Recon'!$A$6:$A$43=B12)*'P4F Budget Recon'!$C$6:$C$43)</f>
        <v>0</v>
      </c>
      <c r="D12">
        <f>SUMPRODUCT(('P4F Budget Recon'!$A$6:$A$43=B12)*'P4F Budget Recon'!$D$6:$D$43)</f>
        <v>0</v>
      </c>
    </row>
    <row r="13" spans="1:4" x14ac:dyDescent="0.25">
      <c r="A13" t="s">
        <v>84</v>
      </c>
      <c r="B13">
        <v>3.5</v>
      </c>
      <c r="C13">
        <f>SUMPRODUCT(('P4F Budget Recon'!$A$6:$A$43=B13)*'P4F Budget Recon'!$C$6:$C$43)</f>
        <v>0</v>
      </c>
      <c r="D13">
        <f>SUMPRODUCT(('P4F Budget Recon'!$A$6:$A$43=B13)*'P4F Budget Recon'!$D$6:$D$43)</f>
        <v>0</v>
      </c>
    </row>
    <row r="14" spans="1:4" x14ac:dyDescent="0.25">
      <c r="A14" t="s">
        <v>85</v>
      </c>
      <c r="B14">
        <v>4</v>
      </c>
      <c r="C14">
        <f>SUMPRODUCT(('P4F Budget Recon'!$A$6:$A$43=B14)*'P4F Budget Recon'!$C$6:$C$43)</f>
        <v>35500</v>
      </c>
      <c r="D14">
        <f>SUMPRODUCT(('P4F Budget Recon'!$A$6:$A$43=B14)*'P4F Budget Recon'!$D$6:$D$43)</f>
        <v>0</v>
      </c>
    </row>
    <row r="15" spans="1:4" x14ac:dyDescent="0.25">
      <c r="A15" t="s">
        <v>86</v>
      </c>
      <c r="B15">
        <v>5.0999999999999996</v>
      </c>
      <c r="C15">
        <f>SUMPRODUCT(('P4F Budget Recon'!$A$6:$A$43=B15)*'P4F Budget Recon'!$C$6:$C$43)</f>
        <v>0</v>
      </c>
      <c r="D15">
        <f>SUMPRODUCT(('P4F Budget Recon'!$A$6:$A$43=B15)*'P4F Budget Recon'!$D$6:$D$43)</f>
        <v>0</v>
      </c>
    </row>
    <row r="16" spans="1:4" x14ac:dyDescent="0.25">
      <c r="A16" t="s">
        <v>87</v>
      </c>
      <c r="B16">
        <v>5.2</v>
      </c>
      <c r="C16">
        <f>SUMPRODUCT(('P4F Budget Recon'!$A$6:$A$43=B16)*'P4F Budget Recon'!$C$6:$C$43)</f>
        <v>6625.41</v>
      </c>
      <c r="D16">
        <f>SUMPRODUCT(('P4F Budget Recon'!$A$6:$A$43=B16)*'P4F Budget Recon'!$D$6:$D$43)</f>
        <v>5614</v>
      </c>
    </row>
    <row r="17" spans="1:4" x14ac:dyDescent="0.25">
      <c r="A17" t="s">
        <v>88</v>
      </c>
      <c r="B17">
        <v>5.3</v>
      </c>
      <c r="C17">
        <f>SUMPRODUCT(('P4F Budget Recon'!$A$6:$A$43=B17)*'P4F Budget Recon'!$C$6:$C$43)</f>
        <v>0</v>
      </c>
      <c r="D17">
        <f>SUMPRODUCT(('P4F Budget Recon'!$A$6:$A$43=B17)*'P4F Budget Recon'!$D$6:$D$43)</f>
        <v>0</v>
      </c>
    </row>
    <row r="18" spans="1:4" x14ac:dyDescent="0.25">
      <c r="A18" t="s">
        <v>89</v>
      </c>
      <c r="B18">
        <v>5.4</v>
      </c>
      <c r="C18">
        <f>SUMPRODUCT(('P4F Budget Recon'!$A$6:$A$43=B18)*'P4F Budget Recon'!$C$6:$C$43)</f>
        <v>803.63</v>
      </c>
      <c r="D18">
        <f>SUMPRODUCT(('P4F Budget Recon'!$A$6:$A$43=B18)*'P4F Budget Recon'!$D$6:$D$43)</f>
        <v>815</v>
      </c>
    </row>
    <row r="19" spans="1:4" x14ac:dyDescent="0.25">
      <c r="A19" t="s">
        <v>84</v>
      </c>
      <c r="B19">
        <v>6</v>
      </c>
      <c r="C19">
        <f>SUMPRODUCT(('P4F Budget Recon'!$A$6:$A$43=B19)*'P4F Budget Recon'!$C$6:$C$43)</f>
        <v>0</v>
      </c>
      <c r="D19">
        <f>SUMPRODUCT(('P4F Budget Recon'!$A$6:$A$43=B19)*'P4F Budget Recon'!$D$6:$D$43)</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25AFA79CCAC3D419AA33BD6F447111A" ma:contentTypeVersion="" ma:contentTypeDescription="Create a new document." ma:contentTypeScope="" ma:versionID="d54492d6974918fa8e725ccdc1669ca7">
  <xsd:schema xmlns:xsd="http://www.w3.org/2001/XMLSchema" xmlns:xs="http://www.w3.org/2001/XMLSchema" xmlns:p="http://schemas.microsoft.com/office/2006/metadata/properties" xmlns:ns2="23604a1c-8de0-4270-9799-94a227529cd8" targetNamespace="http://schemas.microsoft.com/office/2006/metadata/properties" ma:root="true" ma:fieldsID="3428e03d21949c095f34ef5ef150d413" ns2:_="">
    <xsd:import namespace="23604a1c-8de0-4270-9799-94a227529cd8"/>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604a1c-8de0-4270-9799-94a227529cd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9DF92F-E4FE-4784-A12E-5F75D4D7DE13}">
  <ds:schemaRefs>
    <ds:schemaRef ds:uri="http://schemas.microsoft.com/sharepoint/v3/contenttype/forms"/>
  </ds:schemaRefs>
</ds:datastoreItem>
</file>

<file path=customXml/itemProps2.xml><?xml version="1.0" encoding="utf-8"?>
<ds:datastoreItem xmlns:ds="http://schemas.openxmlformats.org/officeDocument/2006/customXml" ds:itemID="{0BBEEA9C-EA62-4D49-A39A-143DFBA9AC5C}">
  <ds:schemaRefs>
    <ds:schemaRef ds:uri="http://www.w3.org/XML/1998/namespace"/>
    <ds:schemaRef ds:uri="23604a1c-8de0-4270-9799-94a227529cd8"/>
    <ds:schemaRef ds:uri="http://purl.org/dc/terms/"/>
    <ds:schemaRef ds:uri="http://purl.org/dc/elements/1.1/"/>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DD710EDC-0BEB-4002-9D24-3A49771025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604a1c-8de0-4270-9799-94a227529c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Front Sheet</vt:lpstr>
      <vt:lpstr>P4F Summary</vt:lpstr>
      <vt:lpstr>P4F Disbursement Forecast</vt:lpstr>
      <vt:lpstr>P4F Budget Recon</vt:lpstr>
      <vt:lpstr>P4F Invoice Recon</vt:lpstr>
      <vt:lpstr>Database Summary</vt:lpstr>
      <vt:lpstr>List</vt:lpstr>
      <vt:lpstr>'P4F Summary'!Print_Area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Dalton, Matthew</cp:lastModifiedBy>
  <cp:revision/>
  <cp:lastPrinted>2017-03-09T16:53:40Z</cp:lastPrinted>
  <dcterms:created xsi:type="dcterms:W3CDTF">2000-04-10T10:46:44Z</dcterms:created>
  <dcterms:modified xsi:type="dcterms:W3CDTF">2017-05-26T12:23:37Z</dcterms:modified>
  <cp:category/>
  <cp:contentStatus/>
</cp:coreProperties>
</file>